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70" tabRatio="851" activeTab="0"/>
  </bookViews>
  <sheets>
    <sheet name="現金收支概況表" sheetId="1" r:id="rId1"/>
    <sheet name="基金來源明細表" sheetId="2" r:id="rId2"/>
    <sheet name="基金用途明細表" sheetId="3" r:id="rId3"/>
    <sheet name="基金來源、用途及餘絀表" sheetId="4" r:id="rId4"/>
    <sheet name="平衡表" sheetId="5" r:id="rId5"/>
    <sheet name="現金流量決算表" sheetId="6" r:id="rId6"/>
    <sheet name="gg" sheetId="7" state="hidden" r:id="rId7"/>
  </sheets>
  <definedNames>
    <definedName name="_xlnm.Print_Area" localSheetId="4">'平衡表'!$A$1:$E$27</definedName>
    <definedName name="_xlnm.Print_Titles" localSheetId="4">'平衡表'!$1:$3</definedName>
    <definedName name="_xlnm.Print_Titles" localSheetId="2">'基金用途明細表'!$1:$3</definedName>
    <definedName name="_xlnm.Print_Titles" localSheetId="0">'現金收支概況表'!$1:$3</definedName>
  </definedNames>
  <calcPr fullCalcOnLoad="1"/>
</workbook>
</file>

<file path=xl/sharedStrings.xml><?xml version="1.0" encoding="utf-8"?>
<sst xmlns="http://schemas.openxmlformats.org/spreadsheetml/2006/main" count="255" uniqueCount="174">
  <si>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</si>
  <si>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r>
      <t>占總資產</t>
    </r>
    <r>
      <rPr>
        <sz val="12"/>
        <rFont val="Times New Roman"/>
        <family val="1"/>
      </rPr>
      <t>%</t>
    </r>
  </si>
  <si>
    <t>流動資產</t>
  </si>
  <si>
    <t>其他資產</t>
  </si>
  <si>
    <t>負債</t>
  </si>
  <si>
    <t>流動負債</t>
  </si>
  <si>
    <t>其他負債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</si>
  <si>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</si>
  <si>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現金及約當現金之淨增（淨減－）</t>
  </si>
  <si>
    <t>期末現金及約當現金</t>
  </si>
  <si>
    <t>期初現金及約當現金</t>
  </si>
  <si>
    <t>本期賸餘（短絀－）</t>
  </si>
  <si>
    <t>調整非現金項目：</t>
  </si>
  <si>
    <t>流動資產淨減（淨增－）</t>
  </si>
  <si>
    <t>流動負債淨增（淨減－）</t>
  </si>
  <si>
    <t>短期投資</t>
  </si>
  <si>
    <t>現金</t>
  </si>
  <si>
    <t>預收款項</t>
  </si>
  <si>
    <t>基金來源</t>
  </si>
  <si>
    <t>購建資產計畫</t>
  </si>
  <si>
    <t>本期賸餘(短絀－)</t>
  </si>
  <si>
    <t>期初累積賸餘(短絀－)</t>
  </si>
  <si>
    <t>期末累積賸餘(短絀－)</t>
  </si>
  <si>
    <t>政府撥入收入</t>
  </si>
  <si>
    <t>教育訓練研習業務</t>
  </si>
  <si>
    <t>業務活動之現金流量</t>
  </si>
  <si>
    <t>其他活動之現金流量</t>
  </si>
  <si>
    <t>準備金</t>
  </si>
  <si>
    <t>什項資產</t>
  </si>
  <si>
    <t>基金餘額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</si>
  <si>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</si>
  <si>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教學收入</t>
  </si>
  <si>
    <t>財產收入</t>
  </si>
  <si>
    <t>政府撥入收入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</si>
  <si>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</si>
  <si>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教學研究及訓輔支出</t>
  </si>
  <si>
    <t>一般行政</t>
  </si>
  <si>
    <t>用人費用</t>
  </si>
  <si>
    <t>服務費用</t>
  </si>
  <si>
    <t>其他</t>
  </si>
  <si>
    <t>教學支出</t>
  </si>
  <si>
    <t>建教合作支出</t>
  </si>
  <si>
    <t>教育行政支出</t>
  </si>
  <si>
    <t>一般建築及設備</t>
  </si>
  <si>
    <t>興建校舍及教育體育設施</t>
  </si>
  <si>
    <t>行政管理</t>
  </si>
  <si>
    <t>學生公費及獎勵支出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</si>
  <si>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</si>
  <si>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</si>
  <si>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</si>
  <si>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</si>
  <si>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</si>
  <si>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</si>
  <si>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</si>
  <si>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</si>
  <si>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市庫撥款收入</t>
  </si>
  <si>
    <t>政府其他撥入收入</t>
  </si>
  <si>
    <t>其他收入</t>
  </si>
  <si>
    <t>受贈收入</t>
  </si>
  <si>
    <t>雜項收入</t>
  </si>
  <si>
    <t>教學支出</t>
  </si>
  <si>
    <t>教學研究及訓輔支出</t>
  </si>
  <si>
    <t>推廣教育支出</t>
  </si>
  <si>
    <t>其他教學及活動支出</t>
  </si>
  <si>
    <t>教育業務發展管理</t>
  </si>
  <si>
    <t>教育統籌經費</t>
  </si>
  <si>
    <t>購建資產計畫</t>
  </si>
  <si>
    <t>一般行政</t>
  </si>
  <si>
    <t>基金用途</t>
  </si>
  <si>
    <t>合      計</t>
  </si>
  <si>
    <t>合    計</t>
  </si>
  <si>
    <t>材料及用品費</t>
  </si>
  <si>
    <t>租金.償債與利息</t>
  </si>
  <si>
    <t>會費.捐助.補助.分攤.救濟與交流活動費</t>
  </si>
  <si>
    <t>合      計</t>
  </si>
  <si>
    <t>資產</t>
  </si>
  <si>
    <t>其他資產淨減(淨增－)</t>
  </si>
  <si>
    <t>短期投資淨減(淨增－)</t>
  </si>
  <si>
    <t>其他負債淨增(淨減－)</t>
  </si>
  <si>
    <r>
      <t>占基金
用途</t>
    </r>
    <r>
      <rPr>
        <sz val="12"/>
        <rFont val="Times New Roman"/>
        <family val="1"/>
      </rPr>
      <t>%</t>
    </r>
  </si>
  <si>
    <r>
      <t>占基金
來源</t>
    </r>
    <r>
      <rPr>
        <sz val="12"/>
        <rFont val="Times New Roman"/>
        <family val="1"/>
      </rPr>
      <t>%</t>
    </r>
  </si>
  <si>
    <t>單位：新台幣元</t>
  </si>
  <si>
    <t>單位：新台幣元</t>
  </si>
  <si>
    <t>其他活動之淨現金流入（流出－）</t>
  </si>
  <si>
    <t>資產使用及權利金收入</t>
  </si>
  <si>
    <t>長期應收款項、貸墊款及準備金</t>
  </si>
  <si>
    <r>
      <t xml:space="preserve">      (2)上年度信託代理與保證之或有資產或負債各</t>
    </r>
    <r>
      <rPr>
        <sz val="12"/>
        <color indexed="10"/>
        <rFont val="標楷體"/>
        <family val="4"/>
      </rPr>
      <t>有0元。</t>
    </r>
  </si>
  <si>
    <t>雜項負債</t>
  </si>
  <si>
    <r>
      <t>備註：(1)本年度信託代理與保證之或有資產或負債各</t>
    </r>
    <r>
      <rPr>
        <sz val="12"/>
        <color indexed="10"/>
        <rFont val="標楷體"/>
        <family val="4"/>
      </rPr>
      <t>有0元。</t>
    </r>
  </si>
  <si>
    <t xml:space="preserve">  現 金 收 支 概 況 表</t>
  </si>
  <si>
    <t>單位：新台幣元</t>
  </si>
  <si>
    <t>項                   目</t>
  </si>
  <si>
    <t>占基金
來源%</t>
  </si>
  <si>
    <t>經常門現金收入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</si>
  <si>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</si>
  <si>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</si>
  <si>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</si>
  <si>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</si>
  <si>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</si>
  <si>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</si>
  <si>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</si>
  <si>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資產使用及權利金收入</t>
  </si>
  <si>
    <t>利息收入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</si>
  <si>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</si>
  <si>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</si>
  <si>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</si>
  <si>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</si>
  <si>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</si>
  <si>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</si>
  <si>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應收預收項目調整增（減）數</t>
  </si>
  <si>
    <t>應收款項淨減（淨增－）數</t>
  </si>
  <si>
    <t>預收款項淨增（淨減－）數</t>
  </si>
  <si>
    <t>經常門現金支出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</si>
  <si>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</si>
  <si>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</si>
  <si>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</si>
  <si>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</si>
  <si>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</si>
  <si>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</si>
  <si>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</si>
  <si>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</si>
  <si>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</si>
  <si>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</si>
  <si>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一般行政</t>
  </si>
  <si>
    <t>行政管理</t>
  </si>
  <si>
    <t xml:space="preserve">   應付款項淨減（淨增－）數</t>
  </si>
  <si>
    <t xml:space="preserve">   預付款項淨增（淨減－）數</t>
  </si>
  <si>
    <t>經常門現金餘絀</t>
  </si>
  <si>
    <t>資本門現金收入</t>
  </si>
  <si>
    <t xml:space="preserve">    市庫撥款增置固定資產</t>
  </si>
  <si>
    <t xml:space="preserve">    政府其他撥款增置固定資產</t>
  </si>
  <si>
    <t xml:space="preserve">    自有財源增置固定資產</t>
  </si>
  <si>
    <t xml:space="preserve">    市庫撥款增置無形資產</t>
  </si>
  <si>
    <r>
      <t xml:space="preserve">    </t>
    </r>
    <r>
      <rPr>
        <sz val="12"/>
        <color indexed="8"/>
        <rFont val="標楷體"/>
        <family val="4"/>
      </rPr>
      <t>政府其他撥款增置無形資產</t>
    </r>
  </si>
  <si>
    <t xml:space="preserve">    自有財源增置無形資產</t>
  </si>
  <si>
    <t xml:space="preserve">    出售資產現金收入</t>
  </si>
  <si>
    <t>購置動產及其他資產現金支出</t>
  </si>
  <si>
    <t xml:space="preserve">    機械及設備</t>
  </si>
  <si>
    <t xml:space="preserve">    交通及運輸設備</t>
  </si>
  <si>
    <t xml:space="preserve">    雜項設備</t>
  </si>
  <si>
    <t xml:space="preserve">    無形資產</t>
  </si>
  <si>
    <t xml:space="preserve">    雜項資產</t>
  </si>
  <si>
    <t>扣減不動產支出前現金餘絀</t>
  </si>
  <si>
    <t>購置不動產現金支出</t>
  </si>
  <si>
    <t xml:space="preserve">    土地</t>
  </si>
  <si>
    <t xml:space="preserve">    土地改良物</t>
  </si>
  <si>
    <t xml:space="preserve">    房屋及建築</t>
  </si>
  <si>
    <t xml:space="preserve">  購建中固定資產</t>
  </si>
  <si>
    <t>本期現金餘絀</t>
  </si>
  <si>
    <t xml:space="preserve">  加：上期購置固定資產保留數</t>
  </si>
  <si>
    <t xml:space="preserve">  減：本期購置固定資產保留數</t>
  </si>
  <si>
    <t xml:space="preserve">  減：指定用途之現金收入</t>
  </si>
  <si>
    <t>本期自由現金餘絀</t>
  </si>
  <si>
    <t>應收款項</t>
  </si>
  <si>
    <t>預付款項</t>
  </si>
  <si>
    <t>應付款項</t>
  </si>
  <si>
    <t xml:space="preserve">  應付預付項目調整增（減）數</t>
  </si>
  <si>
    <t>業務活動之淨現金流入（流出－）</t>
  </si>
  <si>
    <t xml:space="preserve">    平   衡   表</t>
  </si>
  <si>
    <t>累積餘額</t>
  </si>
  <si>
    <t>高雄市立文山高級中學</t>
  </si>
  <si>
    <t>102年度</t>
  </si>
  <si>
    <t>102年度</t>
  </si>
  <si>
    <t xml:space="preserve">         現金流量決算表</t>
  </si>
  <si>
    <t>基 金 來 源 明 細表</t>
  </si>
  <si>
    <t>基金來源、用途及餘絀表</t>
  </si>
  <si>
    <t>基 金 用 途 明 細 表</t>
  </si>
  <si>
    <t>增加投資、長期應收款項、貸墊款及準備金淨減(淨增－)</t>
  </si>
  <si>
    <t>稅捐.規費(強制費)</t>
  </si>
  <si>
    <t>稅捐.規費(強制費)</t>
  </si>
  <si>
    <t>購建固定、無形資產及非理財目的之長期投資</t>
  </si>
  <si>
    <t>103年度</t>
  </si>
  <si>
    <t>103年度</t>
  </si>
  <si>
    <t>103年度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</si>
</sst>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.00_);[Red]\(#,##0.00\)"/>
  </numFmts>
  <fonts count="1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b/>
      <sz val="20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u val="single"/>
      <sz val="16"/>
      <color indexed="12"/>
      <name val="標楷體"/>
      <family val="4"/>
    </font>
    <font>
      <sz val="12"/>
      <color indexed="8"/>
      <name val="標楷體"/>
      <family val="4"/>
    </font>
    <font>
      <b/>
      <sz val="10"/>
      <name val="標楷體"/>
      <family val="4"/>
    </font>
    <font>
      <sz val="12"/>
      <color indexed="20"/>
      <name val="標楷體"/>
      <family val="4"/>
    </font>
    <font>
      <b/>
      <sz val="12"/>
      <color indexed="20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indent="1"/>
    </xf>
    <xf numFmtId="177" fontId="4" fillId="0" borderId="4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2"/>
    </xf>
    <xf numFmtId="177" fontId="1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184" fontId="1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84" fontId="4" fillId="0" borderId="4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84" fontId="4" fillId="0" borderId="7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8" fontId="4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85" fontId="1" fillId="0" borderId="4" xfId="0" applyNumberFormat="1" applyFont="1" applyBorder="1" applyAlignment="1">
      <alignment horizontal="right"/>
    </xf>
    <xf numFmtId="185" fontId="4" fillId="0" borderId="4" xfId="0" applyNumberFormat="1" applyFont="1" applyBorder="1" applyAlignment="1">
      <alignment horizontal="right"/>
    </xf>
    <xf numFmtId="185" fontId="1" fillId="0" borderId="4" xfId="15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86" fontId="4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 vertical="center"/>
    </xf>
    <xf numFmtId="186" fontId="4" fillId="0" borderId="7" xfId="0" applyNumberFormat="1" applyFont="1" applyBorder="1" applyAlignment="1">
      <alignment/>
    </xf>
    <xf numFmtId="0" fontId="4" fillId="0" borderId="2" xfId="0" applyFont="1" applyBorder="1" applyAlignment="1">
      <alignment horizontal="left" indent="3"/>
    </xf>
    <xf numFmtId="178" fontId="10" fillId="0" borderId="8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horizontal="left" indent="1"/>
    </xf>
    <xf numFmtId="0" fontId="13" fillId="0" borderId="2" xfId="0" applyFont="1" applyBorder="1" applyAlignment="1">
      <alignment horizontal="left" indent="2"/>
    </xf>
    <xf numFmtId="0" fontId="11" fillId="2" borderId="2" xfId="0" applyFont="1" applyFill="1" applyBorder="1" applyAlignment="1">
      <alignment/>
    </xf>
    <xf numFmtId="178" fontId="10" fillId="0" borderId="4" xfId="0" applyNumberFormat="1" applyFont="1" applyBorder="1" applyAlignment="1">
      <alignment/>
    </xf>
    <xf numFmtId="178" fontId="10" fillId="0" borderId="7" xfId="0" applyNumberFormat="1" applyFont="1" applyBorder="1" applyAlignment="1">
      <alignment/>
    </xf>
    <xf numFmtId="185" fontId="13" fillId="0" borderId="4" xfId="0" applyNumberFormat="1" applyFont="1" applyBorder="1" applyAlignment="1">
      <alignment horizontal="right"/>
    </xf>
    <xf numFmtId="185" fontId="16" fillId="3" borderId="4" xfId="0" applyNumberFormat="1" applyFont="1" applyFill="1" applyBorder="1" applyAlignment="1">
      <alignment horizontal="right"/>
    </xf>
    <xf numFmtId="177" fontId="16" fillId="4" borderId="4" xfId="0" applyNumberFormat="1" applyFont="1" applyFill="1" applyBorder="1" applyAlignment="1">
      <alignment/>
    </xf>
    <xf numFmtId="185" fontId="1" fillId="3" borderId="4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 horizontal="center" wrapText="1"/>
    </xf>
    <xf numFmtId="178" fontId="4" fillId="0" borderId="14" xfId="0" applyNumberFormat="1" applyFont="1" applyFill="1" applyBorder="1" applyAlignment="1">
      <alignment/>
    </xf>
    <xf numFmtId="178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7" fontId="4" fillId="3" borderId="4" xfId="0" applyNumberFormat="1" applyFont="1" applyFill="1" applyBorder="1" applyAlignment="1">
      <alignment/>
    </xf>
    <xf numFmtId="184" fontId="4" fillId="3" borderId="4" xfId="0" applyNumberFormat="1" applyFont="1" applyFill="1" applyBorder="1" applyAlignment="1">
      <alignment/>
    </xf>
    <xf numFmtId="177" fontId="4" fillId="3" borderId="7" xfId="0" applyNumberFormat="1" applyFont="1" applyFill="1" applyBorder="1" applyAlignment="1">
      <alignment/>
    </xf>
    <xf numFmtId="184" fontId="4" fillId="3" borderId="7" xfId="0" applyNumberFormat="1" applyFont="1" applyFill="1" applyBorder="1" applyAlignment="1">
      <alignment/>
    </xf>
    <xf numFmtId="186" fontId="4" fillId="3" borderId="4" xfId="0" applyNumberFormat="1" applyFont="1" applyFill="1" applyBorder="1" applyAlignment="1">
      <alignment/>
    </xf>
    <xf numFmtId="177" fontId="1" fillId="3" borderId="4" xfId="0" applyNumberFormat="1" applyFont="1" applyFill="1" applyBorder="1" applyAlignment="1">
      <alignment/>
    </xf>
    <xf numFmtId="186" fontId="1" fillId="3" borderId="4" xfId="0" applyNumberFormat="1" applyFont="1" applyFill="1" applyBorder="1" applyAlignment="1">
      <alignment/>
    </xf>
    <xf numFmtId="186" fontId="4" fillId="3" borderId="7" xfId="0" applyNumberFormat="1" applyFont="1" applyFill="1" applyBorder="1" applyAlignment="1">
      <alignment/>
    </xf>
    <xf numFmtId="177" fontId="4" fillId="5" borderId="4" xfId="0" applyNumberFormat="1" applyFont="1" applyFill="1" applyBorder="1" applyAlignment="1">
      <alignment/>
    </xf>
    <xf numFmtId="178" fontId="4" fillId="3" borderId="10" xfId="0" applyNumberFormat="1" applyFont="1" applyFill="1" applyBorder="1" applyAlignment="1">
      <alignment/>
    </xf>
    <xf numFmtId="177" fontId="1" fillId="5" borderId="4" xfId="0" applyNumberFormat="1" applyFont="1" applyFill="1" applyBorder="1" applyAlignment="1">
      <alignment/>
    </xf>
    <xf numFmtId="177" fontId="15" fillId="2" borderId="4" xfId="0" applyNumberFormat="1" applyFont="1" applyFill="1" applyBorder="1" applyAlignment="1">
      <alignment/>
    </xf>
    <xf numFmtId="185" fontId="10" fillId="3" borderId="8" xfId="0" applyNumberFormat="1" applyFont="1" applyFill="1" applyBorder="1" applyAlignment="1">
      <alignment horizontal="right"/>
    </xf>
    <xf numFmtId="178" fontId="10" fillId="3" borderId="8" xfId="0" applyNumberFormat="1" applyFont="1" applyFill="1" applyBorder="1" applyAlignment="1">
      <alignment/>
    </xf>
    <xf numFmtId="178" fontId="10" fillId="3" borderId="4" xfId="0" applyNumberFormat="1" applyFont="1" applyFill="1" applyBorder="1" applyAlignment="1">
      <alignment/>
    </xf>
    <xf numFmtId="185" fontId="11" fillId="3" borderId="4" xfId="0" applyNumberFormat="1" applyFont="1" applyFill="1" applyBorder="1" applyAlignment="1">
      <alignment horizontal="right"/>
    </xf>
    <xf numFmtId="185" fontId="4" fillId="3" borderId="4" xfId="0" applyNumberFormat="1" applyFont="1" applyFill="1" applyBorder="1" applyAlignment="1">
      <alignment horizontal="right"/>
    </xf>
    <xf numFmtId="185" fontId="4" fillId="3" borderId="7" xfId="0" applyNumberFormat="1" applyFont="1" applyFill="1" applyBorder="1" applyAlignment="1">
      <alignment horizontal="right"/>
    </xf>
    <xf numFmtId="178" fontId="10" fillId="3" borderId="7" xfId="0" applyNumberFormat="1" applyFont="1" applyFill="1" applyBorder="1" applyAlignment="1">
      <alignment/>
    </xf>
    <xf numFmtId="177" fontId="1" fillId="3" borderId="0" xfId="0" applyNumberFormat="1" applyFont="1" applyFill="1" applyAlignment="1">
      <alignment/>
    </xf>
    <xf numFmtId="0" fontId="1" fillId="0" borderId="0" xfId="0" applyFont="1" applyAlignment="1">
      <alignment/>
    </xf>
    <xf numFmtId="176" fontId="12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4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247650</xdr:rowOff>
    </xdr:from>
    <xdr:to>
      <xdr:col>5</xdr:col>
      <xdr:colOff>0</xdr:colOff>
      <xdr:row>7</xdr:row>
      <xdr:rowOff>247650</xdr:rowOff>
    </xdr:to>
    <xdr:sp>
      <xdr:nvSpPr>
        <xdr:cNvPr id="1" name="Line 4"/>
        <xdr:cNvSpPr>
          <a:spLocks/>
        </xdr:cNvSpPr>
      </xdr:nvSpPr>
      <xdr:spPr>
        <a:xfrm>
          <a:off x="707707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209550</xdr:rowOff>
    </xdr:from>
    <xdr:to>
      <xdr:col>5</xdr:col>
      <xdr:colOff>0</xdr:colOff>
      <xdr:row>16</xdr:row>
      <xdr:rowOff>219075</xdr:rowOff>
    </xdr:to>
    <xdr:sp>
      <xdr:nvSpPr>
        <xdr:cNvPr id="2" name="Line 5"/>
        <xdr:cNvSpPr>
          <a:spLocks/>
        </xdr:cNvSpPr>
      </xdr:nvSpPr>
      <xdr:spPr>
        <a:xfrm flipV="1">
          <a:off x="7077075" y="5476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238125</xdr:rowOff>
    </xdr:from>
    <xdr:to>
      <xdr:col>5</xdr:col>
      <xdr:colOff>0</xdr:colOff>
      <xdr:row>17</xdr:row>
      <xdr:rowOff>238125</xdr:rowOff>
    </xdr:to>
    <xdr:sp>
      <xdr:nvSpPr>
        <xdr:cNvPr id="3" name="Line 6"/>
        <xdr:cNvSpPr>
          <a:spLocks/>
        </xdr:cNvSpPr>
      </xdr:nvSpPr>
      <xdr:spPr>
        <a:xfrm>
          <a:off x="707707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238125</xdr:rowOff>
    </xdr:from>
    <xdr:to>
      <xdr:col>5</xdr:col>
      <xdr:colOff>0</xdr:colOff>
      <xdr:row>19</xdr:row>
      <xdr:rowOff>238125</xdr:rowOff>
    </xdr:to>
    <xdr:sp>
      <xdr:nvSpPr>
        <xdr:cNvPr id="4" name="Line 7"/>
        <xdr:cNvSpPr>
          <a:spLocks/>
        </xdr:cNvSpPr>
      </xdr:nvSpPr>
      <xdr:spPr>
        <a:xfrm>
          <a:off x="70770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238125</xdr:rowOff>
    </xdr:from>
    <xdr:to>
      <xdr:col>5</xdr:col>
      <xdr:colOff>0</xdr:colOff>
      <xdr:row>19</xdr:row>
      <xdr:rowOff>238125</xdr:rowOff>
    </xdr:to>
    <xdr:sp>
      <xdr:nvSpPr>
        <xdr:cNvPr id="5" name="Line 8"/>
        <xdr:cNvSpPr>
          <a:spLocks/>
        </xdr:cNvSpPr>
      </xdr:nvSpPr>
      <xdr:spPr>
        <a:xfrm>
          <a:off x="70770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68"/>
  <sheetViews>
    <sheetView tabSelected="1" workbookViewId="0" topLeftCell="A48">
      <selection activeCell="B38" sqref="B38"/>
    </sheetView>
  </sheetViews>
  <sheetFormatPr defaultColWidth="9.00390625" defaultRowHeight="16.5"/>
  <cols>
    <col min="1" max="1" width="36.00390625" style="1" customWidth="1"/>
    <col min="2" max="2" width="19.50390625" style="1" customWidth="1"/>
    <col min="3" max="3" width="11.25390625" style="1" customWidth="1"/>
    <col min="4" max="4" width="19.50390625" style="1" customWidth="1"/>
    <col min="5" max="5" width="11.25390625" style="1" customWidth="1"/>
    <col min="6" max="16384" width="8.875" style="1" customWidth="1"/>
  </cols>
  <sheetData>
    <row r="1" spans="1:5" ht="24.75" customHeight="1">
      <c r="A1" s="87" t="s">
        <v>160</v>
      </c>
      <c r="B1" s="87"/>
      <c r="C1" s="87"/>
      <c r="D1" s="87"/>
      <c r="E1" s="87"/>
    </row>
    <row r="2" spans="1:5" ht="24.75" customHeight="1" thickBot="1">
      <c r="A2" s="88" t="s">
        <v>89</v>
      </c>
      <c r="B2" s="88"/>
      <c r="C2" s="88"/>
      <c r="D2" s="89" t="s">
        <v>90</v>
      </c>
      <c r="E2" s="89"/>
    </row>
    <row r="3" spans="1:5" s="2" customFormat="1" ht="33">
      <c r="A3" s="18" t="s">
        <v>91</v>
      </c>
      <c r="B3" s="17" t="s">
        <v>171</v>
      </c>
      <c r="C3" s="16" t="s">
        <v>92</v>
      </c>
      <c r="D3" s="17" t="s">
        <v>161</v>
      </c>
      <c r="E3" s="16" t="s">
        <v>92</v>
      </c>
    </row>
    <row r="4" spans="1:5" ht="21.75" customHeight="1">
      <c r="A4" s="6" t="s">
        <v>93</v>
      </c>
      <c r="B4" s="78">
        <f>B5+B9+B14+B17+B20</f>
        <v>170847851</v>
      </c>
      <c r="C4" s="79">
        <f>B4/(B4+B40)*100</f>
        <v>98.93162919639332</v>
      </c>
      <c r="D4" s="78">
        <f>D5+D9+D14+D17+D20</f>
        <v>170679521</v>
      </c>
      <c r="E4" s="49">
        <f>D4/(D4+D40)*100</f>
        <v>99.64329608174873</v>
      </c>
    </row>
    <row r="5" spans="1:5" ht="21.75" customHeight="1">
      <c r="A5" s="12" t="s">
        <v>94</v>
      </c>
      <c r="B5" s="59">
        <f>SUM(B6:B8)</f>
        <v>13521822</v>
      </c>
      <c r="C5" s="80">
        <f>B5/(B4+B40)*100</f>
        <v>7.829983651147203</v>
      </c>
      <c r="D5" s="59">
        <f>SUM(D6:D8)</f>
        <v>14244843</v>
      </c>
      <c r="E5" s="54">
        <f>D5/(D4+D40)*100</f>
        <v>8.316188728271777</v>
      </c>
    </row>
    <row r="6" spans="1:5" ht="21.75" customHeight="1">
      <c r="A6" s="10" t="s">
        <v>95</v>
      </c>
      <c r="B6" s="38">
        <v>13521822</v>
      </c>
      <c r="C6" s="54">
        <f>B6/(B4+B40)*100</f>
        <v>7.829983651147203</v>
      </c>
      <c r="D6" s="38">
        <v>14244843</v>
      </c>
      <c r="E6" s="54">
        <f>D6/(D4+D40)*100</f>
        <v>8.316188728271777</v>
      </c>
    </row>
    <row r="7" spans="1:5" ht="21.75" customHeight="1">
      <c r="A7" s="10" t="s">
        <v>96</v>
      </c>
      <c r="B7" s="38"/>
      <c r="C7" s="54">
        <f>B7/(B4+B40)*100</f>
        <v>0</v>
      </c>
      <c r="D7" s="38"/>
      <c r="E7" s="54">
        <f>D7/(D4+D40)*100</f>
        <v>0</v>
      </c>
    </row>
    <row r="8" spans="1:5" ht="21.75" customHeight="1">
      <c r="A8" s="10" t="s">
        <v>97</v>
      </c>
      <c r="B8" s="38"/>
      <c r="C8" s="54">
        <f>B8/(B4+B40)*100</f>
        <v>0</v>
      </c>
      <c r="D8" s="38"/>
      <c r="E8" s="54">
        <f>D8/(D4+D40)*100</f>
        <v>0</v>
      </c>
    </row>
    <row r="9" spans="1:5" ht="21.75" customHeight="1">
      <c r="A9" s="12" t="s">
        <v>98</v>
      </c>
      <c r="B9" s="59">
        <f>SUM(B10:B13)</f>
        <v>38140</v>
      </c>
      <c r="C9" s="80">
        <f>B9/(B4+B40)*100</f>
        <v>0.02208545390220004</v>
      </c>
      <c r="D9" s="59">
        <f>SUM(D10:D13)</f>
        <v>39654</v>
      </c>
      <c r="E9" s="54">
        <f>D9/(D4+D40)*100</f>
        <v>0.02315014267485356</v>
      </c>
    </row>
    <row r="10" spans="1:5" ht="21.75" customHeight="1">
      <c r="A10" s="10" t="s">
        <v>99</v>
      </c>
      <c r="B10" s="39"/>
      <c r="C10" s="54">
        <f>B10/(B4+B40)*100</f>
        <v>0</v>
      </c>
      <c r="D10" s="39"/>
      <c r="E10" s="54">
        <f>D10/(D4+D40)*100</f>
        <v>0</v>
      </c>
    </row>
    <row r="11" spans="1:5" ht="21.75" customHeight="1">
      <c r="A11" s="10" t="s">
        <v>100</v>
      </c>
      <c r="B11" s="39">
        <v>35083</v>
      </c>
      <c r="C11" s="54">
        <f>B11/(B4+B40)*100</f>
        <v>0.02031525902598018</v>
      </c>
      <c r="D11" s="39">
        <v>37375</v>
      </c>
      <c r="E11" s="54">
        <f>D11/(D4+D40)*100</f>
        <v>0.02181965457388036</v>
      </c>
    </row>
    <row r="12" spans="1:5" ht="21.75" customHeight="1">
      <c r="A12" s="10" t="s">
        <v>101</v>
      </c>
      <c r="B12" s="38"/>
      <c r="C12" s="54">
        <f>B12/(B4+B40)*100</f>
        <v>0</v>
      </c>
      <c r="D12" s="38"/>
      <c r="E12" s="54">
        <f>D12/(D4+D40)*100</f>
        <v>0</v>
      </c>
    </row>
    <row r="13" spans="1:5" ht="21.75" customHeight="1">
      <c r="A13" s="10" t="s">
        <v>102</v>
      </c>
      <c r="B13" s="38">
        <v>3057</v>
      </c>
      <c r="C13" s="54">
        <f>B13/(B4+B40)*100</f>
        <v>0.0017701948762198615</v>
      </c>
      <c r="D13" s="38">
        <v>2279</v>
      </c>
      <c r="E13" s="54">
        <f>D13/(D4+D40)*100</f>
        <v>0.0013304881009731997</v>
      </c>
    </row>
    <row r="14" spans="1:5" ht="21.75" customHeight="1">
      <c r="A14" s="12" t="s">
        <v>103</v>
      </c>
      <c r="B14" s="59">
        <f>SUM(B15:B16)</f>
        <v>157765853</v>
      </c>
      <c r="C14" s="80">
        <f>B14/(B4+B40)*100</f>
        <v>91.35633124731956</v>
      </c>
      <c r="D14" s="59">
        <f>SUM(D15:D16)</f>
        <v>156025146</v>
      </c>
      <c r="E14" s="54">
        <f>D14/(D4+D40)*100</f>
        <v>91.08802115208698</v>
      </c>
    </row>
    <row r="15" spans="1:5" ht="21.75" customHeight="1">
      <c r="A15" s="10" t="s">
        <v>104</v>
      </c>
      <c r="B15" s="38">
        <v>157465853</v>
      </c>
      <c r="C15" s="54">
        <f>B15/(B4+B40)*100</f>
        <v>91.18261241746481</v>
      </c>
      <c r="D15" s="38">
        <v>156025146</v>
      </c>
      <c r="E15" s="54">
        <f>D15/(D4+D40)*100</f>
        <v>91.08802115208698</v>
      </c>
    </row>
    <row r="16" spans="1:5" ht="21.75" customHeight="1">
      <c r="A16" s="10" t="s">
        <v>105</v>
      </c>
      <c r="B16" s="38">
        <v>300000</v>
      </c>
      <c r="C16" s="54">
        <f>B16/(B4+B40)*100</f>
        <v>0.173718829854746</v>
      </c>
      <c r="D16" s="38"/>
      <c r="E16" s="54">
        <f>D16/(D4+D40)*100</f>
        <v>0</v>
      </c>
    </row>
    <row r="17" spans="1:5" ht="21.75" customHeight="1">
      <c r="A17" s="12" t="s">
        <v>106</v>
      </c>
      <c r="B17" s="59">
        <f>SUM(B18:B19)</f>
        <v>442036</v>
      </c>
      <c r="C17" s="80">
        <f>B17/(B4+B40)*100</f>
        <v>0.2559665889122416</v>
      </c>
      <c r="D17" s="59">
        <f>SUM(D18:D19)</f>
        <v>379878</v>
      </c>
      <c r="E17" s="54">
        <f>D17/(D4+D40)*100</f>
        <v>0.2217740933837197</v>
      </c>
    </row>
    <row r="18" spans="1:5" ht="21.75" customHeight="1">
      <c r="A18" s="10" t="s">
        <v>107</v>
      </c>
      <c r="B18" s="38"/>
      <c r="C18" s="54">
        <f>B18/(B4+B40)*100</f>
        <v>0</v>
      </c>
      <c r="D18" s="38"/>
      <c r="E18" s="54">
        <f>D18/(D4+D40)*100</f>
        <v>0</v>
      </c>
    </row>
    <row r="19" spans="1:5" ht="21.75" customHeight="1">
      <c r="A19" s="10" t="s">
        <v>108</v>
      </c>
      <c r="B19" s="38">
        <v>442036</v>
      </c>
      <c r="C19" s="54">
        <f>B19/(B4+B40)*100</f>
        <v>0.2559665889122416</v>
      </c>
      <c r="D19" s="38">
        <v>379878</v>
      </c>
      <c r="E19" s="54">
        <f>D19/(D4+D40)*100</f>
        <v>0.2217740933837197</v>
      </c>
    </row>
    <row r="20" spans="1:5" ht="21.75" customHeight="1">
      <c r="A20" s="51" t="s">
        <v>109</v>
      </c>
      <c r="B20" s="81">
        <f>B21+B22</f>
        <v>-920000</v>
      </c>
      <c r="C20" s="80">
        <f>B20/(B4+B40)*100</f>
        <v>-0.5327377448878877</v>
      </c>
      <c r="D20" s="81">
        <f>D21+D22</f>
        <v>-10000</v>
      </c>
      <c r="E20" s="54">
        <f>D20/(D4+D40)*100</f>
        <v>-0.0058380346685967515</v>
      </c>
    </row>
    <row r="21" spans="1:5" ht="21.75" customHeight="1">
      <c r="A21" s="52" t="s">
        <v>110</v>
      </c>
      <c r="B21" s="38">
        <v>-925000</v>
      </c>
      <c r="C21" s="54">
        <f>B21/(B4+B40)*100</f>
        <v>-0.5356330587188001</v>
      </c>
      <c r="D21" s="38">
        <v>0</v>
      </c>
      <c r="E21" s="54">
        <f>D21/(D4+D40)*100</f>
        <v>0</v>
      </c>
    </row>
    <row r="22" spans="1:5" ht="21.75" customHeight="1">
      <c r="A22" s="52" t="s">
        <v>111</v>
      </c>
      <c r="B22" s="40">
        <v>5000</v>
      </c>
      <c r="C22" s="54">
        <f>B22/(B4+B40)*100</f>
        <v>0.002895313830912433</v>
      </c>
      <c r="D22" s="40">
        <v>-10000</v>
      </c>
      <c r="E22" s="54">
        <f>D22/(D4+D40)*100</f>
        <v>-0.0058380346685967515</v>
      </c>
    </row>
    <row r="23" spans="1:5" ht="21.75" customHeight="1">
      <c r="A23" s="7" t="s">
        <v>112</v>
      </c>
      <c r="B23" s="82">
        <f>B24+B30+B34+B36</f>
        <v>161775503</v>
      </c>
      <c r="C23" s="80">
        <f>B23/(B4+B40)*100</f>
        <v>93.67817026774317</v>
      </c>
      <c r="D23" s="82">
        <f>D24+D30+D34+D36</f>
        <v>164115877</v>
      </c>
      <c r="E23" s="54">
        <f>D23/(D4+D40)*100</f>
        <v>95.81141795931603</v>
      </c>
    </row>
    <row r="24" spans="1:5" ht="21.75" customHeight="1">
      <c r="A24" s="12" t="s">
        <v>113</v>
      </c>
      <c r="B24" s="59">
        <f>SUM(B25:B29)</f>
        <v>146423472</v>
      </c>
      <c r="C24" s="80">
        <f>B24/(B4+B40)*100</f>
        <v>84.78838073036388</v>
      </c>
      <c r="D24" s="59">
        <f>SUM(D25:D29)</f>
        <v>144568078</v>
      </c>
      <c r="E24" s="54">
        <f>D24/(D4+D40)*100</f>
        <v>84.39934513363994</v>
      </c>
    </row>
    <row r="25" spans="1:5" ht="21.75" customHeight="1">
      <c r="A25" s="10" t="s">
        <v>114</v>
      </c>
      <c r="B25" s="38">
        <v>146127132</v>
      </c>
      <c r="C25" s="54">
        <f>B25/(B4+B40)*100</f>
        <v>84.61678127023336</v>
      </c>
      <c r="D25" s="38">
        <v>144357088</v>
      </c>
      <c r="E25" s="54">
        <f>D25/(D4+D40)*100</f>
        <v>84.27616844016723</v>
      </c>
    </row>
    <row r="26" spans="1:5" ht="21.75" customHeight="1">
      <c r="A26" s="10" t="s">
        <v>115</v>
      </c>
      <c r="B26" s="39"/>
      <c r="C26" s="54">
        <f>B26/(B4+B40)*100</f>
        <v>0</v>
      </c>
      <c r="D26" s="39"/>
      <c r="E26" s="54">
        <f>D26/(D4+D40)*100</f>
        <v>0</v>
      </c>
    </row>
    <row r="27" spans="1:5" ht="21.75" customHeight="1">
      <c r="A27" s="10" t="s">
        <v>116</v>
      </c>
      <c r="B27" s="38"/>
      <c r="C27" s="54">
        <f>B27/(B4+B40)*100</f>
        <v>0</v>
      </c>
      <c r="D27" s="38"/>
      <c r="E27" s="54">
        <f>D27/(D4+D40)*100</f>
        <v>0</v>
      </c>
    </row>
    <row r="28" spans="1:5" ht="21.75" customHeight="1">
      <c r="A28" s="10" t="s">
        <v>117</v>
      </c>
      <c r="B28" s="39"/>
      <c r="C28" s="54">
        <f>B28/(B4+B40)*100</f>
        <v>0</v>
      </c>
      <c r="D28" s="39"/>
      <c r="E28" s="54">
        <f>D28/(D4+D40)*100</f>
        <v>0</v>
      </c>
    </row>
    <row r="29" spans="1:5" ht="21.75" customHeight="1">
      <c r="A29" s="10" t="s">
        <v>118</v>
      </c>
      <c r="B29" s="38">
        <v>296340</v>
      </c>
      <c r="C29" s="54">
        <f>B29/(B4+B40)*100</f>
        <v>0.17159946013051808</v>
      </c>
      <c r="D29" s="38">
        <v>210990</v>
      </c>
      <c r="E29" s="54">
        <f>D29/(D4+D40)*100</f>
        <v>0.12317669347272288</v>
      </c>
    </row>
    <row r="30" spans="1:5" ht="21.75" customHeight="1">
      <c r="A30" s="12" t="s">
        <v>119</v>
      </c>
      <c r="B30" s="59">
        <f>SUM(B31:B33)</f>
        <v>0</v>
      </c>
      <c r="C30" s="80">
        <f>B30/(B4+B40)*100</f>
        <v>0</v>
      </c>
      <c r="D30" s="59">
        <f>SUM(D31:D33)</f>
        <v>0</v>
      </c>
      <c r="E30" s="54">
        <f>D30/(D4+D40)*100</f>
        <v>0</v>
      </c>
    </row>
    <row r="31" spans="1:5" ht="21.75" customHeight="1">
      <c r="A31" s="10" t="s">
        <v>120</v>
      </c>
      <c r="B31" s="38"/>
      <c r="C31" s="54">
        <f>B31/(B4+B40)*100</f>
        <v>0</v>
      </c>
      <c r="D31" s="38"/>
      <c r="E31" s="54">
        <f>D31/(D4+D40)*100</f>
        <v>0</v>
      </c>
    </row>
    <row r="32" spans="1:5" ht="21.75" customHeight="1">
      <c r="A32" s="10" t="s">
        <v>121</v>
      </c>
      <c r="B32" s="38"/>
      <c r="C32" s="54">
        <f>B32/(B4+B40)*100</f>
        <v>0</v>
      </c>
      <c r="D32" s="38"/>
      <c r="E32" s="54">
        <f>D32/(D4+D40)*100</f>
        <v>0</v>
      </c>
    </row>
    <row r="33" spans="1:5" ht="21.75" customHeight="1">
      <c r="A33" s="10" t="s">
        <v>122</v>
      </c>
      <c r="B33" s="39"/>
      <c r="C33" s="54">
        <f>B33/(B4+B40)*100</f>
        <v>0</v>
      </c>
      <c r="D33" s="39"/>
      <c r="E33" s="54">
        <f>D33/(D4+D40)*100</f>
        <v>0</v>
      </c>
    </row>
    <row r="34" spans="1:5" ht="21.75" customHeight="1">
      <c r="A34" s="12" t="s">
        <v>123</v>
      </c>
      <c r="B34" s="59">
        <f>SUM(B35)</f>
        <v>17423886</v>
      </c>
      <c r="C34" s="80">
        <f>B34/(B4+B40)*100</f>
        <v>10.089523624808303</v>
      </c>
      <c r="D34" s="59">
        <f>SUM(D35)</f>
        <v>17699746</v>
      </c>
      <c r="E34" s="54">
        <f>D34/(D4+D40)*100</f>
        <v>10.333173077335669</v>
      </c>
    </row>
    <row r="35" spans="1:5" ht="21.75" customHeight="1">
      <c r="A35" s="10" t="s">
        <v>124</v>
      </c>
      <c r="B35" s="38">
        <v>17423886</v>
      </c>
      <c r="C35" s="54">
        <f>B35/(B4+B40)*100</f>
        <v>10.089523624808303</v>
      </c>
      <c r="D35" s="38">
        <v>17699746</v>
      </c>
      <c r="E35" s="54">
        <f>D35/(D4+D40)*100</f>
        <v>10.333173077335669</v>
      </c>
    </row>
    <row r="36" spans="1:5" ht="21.75" customHeight="1">
      <c r="A36" s="50" t="s">
        <v>156</v>
      </c>
      <c r="B36" s="81">
        <f>SUM(B37:B38)</f>
        <v>-2071855</v>
      </c>
      <c r="C36" s="80">
        <f>B36/(B4+B40)*100</f>
        <v>-1.1997340874290159</v>
      </c>
      <c r="D36" s="81">
        <f>SUM(D37:D38)</f>
        <v>1848053</v>
      </c>
      <c r="E36" s="54">
        <f>D36/(D4+D40)*100</f>
        <v>1.0788997483404232</v>
      </c>
    </row>
    <row r="37" spans="1:5" ht="21.75" customHeight="1">
      <c r="A37" s="50" t="s">
        <v>125</v>
      </c>
      <c r="B37" s="40">
        <v>-2071855</v>
      </c>
      <c r="C37" s="54">
        <f>B37/(B4+B40)*100</f>
        <v>-1.1997340874290159</v>
      </c>
      <c r="D37" s="40">
        <v>1848053</v>
      </c>
      <c r="E37" s="54">
        <f>D37/(D4+D40)*100</f>
        <v>1.0788997483404232</v>
      </c>
    </row>
    <row r="38" spans="1:5" ht="21.75" customHeight="1">
      <c r="A38" s="50" t="s">
        <v>126</v>
      </c>
      <c r="B38" s="40"/>
      <c r="C38" s="54">
        <f>B38/(B4+B40)*100</f>
        <v>0</v>
      </c>
      <c r="D38" s="40"/>
      <c r="E38" s="54">
        <f>D38/(D4+D40)*100</f>
        <v>0</v>
      </c>
    </row>
    <row r="39" spans="1:5" ht="21.75" customHeight="1">
      <c r="A39" s="41" t="s">
        <v>127</v>
      </c>
      <c r="B39" s="82">
        <f>B4-B23</f>
        <v>9072348</v>
      </c>
      <c r="C39" s="80">
        <f>B39/(B4+B40)*100</f>
        <v>5.25345892865015</v>
      </c>
      <c r="D39" s="82">
        <f>D4-D23</f>
        <v>6563644</v>
      </c>
      <c r="E39" s="54">
        <f>D39/(D4+D40)*100</f>
        <v>3.831878122432706</v>
      </c>
    </row>
    <row r="40" spans="1:5" ht="21.75" customHeight="1">
      <c r="A40" s="7" t="s">
        <v>128</v>
      </c>
      <c r="B40" s="82">
        <f>SUM(B41:B47)</f>
        <v>1845000</v>
      </c>
      <c r="C40" s="80">
        <f>B40/(B4+B40)*100</f>
        <v>1.068370803606688</v>
      </c>
      <c r="D40" s="82">
        <f>SUM(D41:D47)</f>
        <v>611000</v>
      </c>
      <c r="E40" s="54">
        <f>D40/(D4+D40)*100</f>
        <v>0.3567039182512615</v>
      </c>
    </row>
    <row r="41" spans="1:5" ht="21.75" customHeight="1">
      <c r="A41" s="25" t="s">
        <v>129</v>
      </c>
      <c r="B41" s="40"/>
      <c r="C41" s="54">
        <f>B41/(B4+B40)*100</f>
        <v>0</v>
      </c>
      <c r="D41" s="40">
        <v>87900</v>
      </c>
      <c r="E41" s="54">
        <f>D41/(D4+D40)*100</f>
        <v>0.051316324736965443</v>
      </c>
    </row>
    <row r="42" spans="1:5" ht="21.75" customHeight="1">
      <c r="A42" s="25" t="s">
        <v>130</v>
      </c>
      <c r="B42" s="40">
        <v>1665500</v>
      </c>
      <c r="C42" s="54">
        <f>B42/(B4+B40)*100</f>
        <v>0.9644290370769314</v>
      </c>
      <c r="D42" s="40">
        <v>431100</v>
      </c>
      <c r="E42" s="54">
        <f>D42/(D4+D40)*100</f>
        <v>0.25167767456320594</v>
      </c>
    </row>
    <row r="43" spans="1:5" ht="21.75" customHeight="1">
      <c r="A43" s="25" t="s">
        <v>131</v>
      </c>
      <c r="B43" s="40"/>
      <c r="C43" s="54">
        <f>B43/(B4+B40)*100</f>
        <v>0</v>
      </c>
      <c r="D43" s="40"/>
      <c r="E43" s="54">
        <f>D43/(D4+D40)*100</f>
        <v>0</v>
      </c>
    </row>
    <row r="44" spans="1:5" ht="21.75" customHeight="1">
      <c r="A44" s="25" t="s">
        <v>132</v>
      </c>
      <c r="B44" s="40">
        <v>79500</v>
      </c>
      <c r="C44" s="54">
        <f>B44/(B4+B40)*100</f>
        <v>0.04603548991150769</v>
      </c>
      <c r="D44" s="40"/>
      <c r="E44" s="54">
        <f>D44/(D4+D40)*100</f>
        <v>0</v>
      </c>
    </row>
    <row r="45" spans="1:5" ht="21.75" customHeight="1">
      <c r="A45" s="53" t="s">
        <v>133</v>
      </c>
      <c r="B45" s="40">
        <v>100000</v>
      </c>
      <c r="C45" s="54">
        <f>B45/(B4+B40)*100</f>
        <v>0.05790627661824866</v>
      </c>
      <c r="D45" s="40">
        <v>92000</v>
      </c>
      <c r="E45" s="54">
        <f>D45/(D4+D40)*100</f>
        <v>0.05370991895109012</v>
      </c>
    </row>
    <row r="46" spans="1:5" ht="21.75" customHeight="1">
      <c r="A46" s="25" t="s">
        <v>134</v>
      </c>
      <c r="B46" s="56"/>
      <c r="C46" s="54">
        <f>B46/(B4+B40)*100</f>
        <v>0</v>
      </c>
      <c r="D46" s="56"/>
      <c r="E46" s="54">
        <f>D46/(D4+D40)*100</f>
        <v>0</v>
      </c>
    </row>
    <row r="47" spans="1:5" ht="21.75" customHeight="1">
      <c r="A47" s="25" t="s">
        <v>135</v>
      </c>
      <c r="B47" s="38"/>
      <c r="C47" s="54">
        <f>B47/(B4+B40)*100</f>
        <v>0</v>
      </c>
      <c r="D47" s="38"/>
      <c r="E47" s="54">
        <f>D47/(D4+D40)*100</f>
        <v>0</v>
      </c>
    </row>
    <row r="48" spans="1:5" ht="21.75" customHeight="1">
      <c r="A48" s="7" t="s">
        <v>136</v>
      </c>
      <c r="B48" s="82">
        <f>SUM(B49:B53)</f>
        <v>5979443</v>
      </c>
      <c r="C48" s="80">
        <f>B48/(B4+B40)*100</f>
        <v>3.462472803810506</v>
      </c>
      <c r="D48" s="82">
        <f>SUM(D49:D53)</f>
        <v>3892749</v>
      </c>
      <c r="E48" s="54">
        <f>D48/(D4+D40)*100</f>
        <v>2.272600361814534</v>
      </c>
    </row>
    <row r="49" spans="1:5" ht="21.75" customHeight="1">
      <c r="A49" s="25" t="s">
        <v>137</v>
      </c>
      <c r="B49" s="40">
        <v>1276773</v>
      </c>
      <c r="C49" s="54">
        <f>B49/(B4+B40)*100</f>
        <v>0.739331705167112</v>
      </c>
      <c r="D49" s="40">
        <v>660765</v>
      </c>
      <c r="E49" s="54">
        <f>D49/(D4+D40)*100</f>
        <v>0.3857568977795333</v>
      </c>
    </row>
    <row r="50" spans="1:5" ht="21.75" customHeight="1">
      <c r="A50" s="25" t="s">
        <v>138</v>
      </c>
      <c r="B50" s="40">
        <v>118700</v>
      </c>
      <c r="C50" s="54">
        <f>B50/(B4+B40)*100</f>
        <v>0.06873475034586117</v>
      </c>
      <c r="D50" s="40">
        <v>196000</v>
      </c>
      <c r="E50" s="54">
        <f>D50/(D4+D40)*100</f>
        <v>0.11442547950449634</v>
      </c>
    </row>
    <row r="51" spans="1:5" ht="21.75" customHeight="1">
      <c r="A51" s="25" t="s">
        <v>139</v>
      </c>
      <c r="B51" s="40">
        <v>4247970</v>
      </c>
      <c r="C51" s="54">
        <f>B51/(B4+B40)*100</f>
        <v>2.4598412588602176</v>
      </c>
      <c r="D51" s="40">
        <v>2943984</v>
      </c>
      <c r="E51" s="54">
        <f>D51/(D4+D40)*100</f>
        <v>1.7187080655794142</v>
      </c>
    </row>
    <row r="52" spans="1:5" ht="21.75" customHeight="1">
      <c r="A52" s="25" t="s">
        <v>140</v>
      </c>
      <c r="B52" s="40">
        <v>336000</v>
      </c>
      <c r="C52" s="54">
        <f>B52/(B4+B40)*100</f>
        <v>0.1945650894373155</v>
      </c>
      <c r="D52" s="40">
        <v>92000</v>
      </c>
      <c r="E52" s="54">
        <f>D52/(D4+D40)*100</f>
        <v>0.05370991895109012</v>
      </c>
    </row>
    <row r="53" spans="1:5" ht="21.75" customHeight="1">
      <c r="A53" s="25" t="s">
        <v>141</v>
      </c>
      <c r="B53" s="38"/>
      <c r="C53" s="54">
        <f>B53/(B4+B40)*100</f>
        <v>0</v>
      </c>
      <c r="D53" s="38"/>
      <c r="E53" s="54">
        <f>D53/(D4+D40)*100</f>
        <v>0</v>
      </c>
    </row>
    <row r="54" spans="1:5" ht="21.75" customHeight="1">
      <c r="A54" s="41" t="s">
        <v>142</v>
      </c>
      <c r="B54" s="82">
        <f>B39+B40-B48</f>
        <v>4937905</v>
      </c>
      <c r="C54" s="80">
        <f>B54/(B4+B40)*100</f>
        <v>2.859356928446332</v>
      </c>
      <c r="D54" s="82">
        <f>D39+D40-D48</f>
        <v>3281895</v>
      </c>
      <c r="E54" s="54">
        <f>D54/(D4+D40)*100</f>
        <v>1.915981678869434</v>
      </c>
    </row>
    <row r="55" spans="1:5" ht="21.75" customHeight="1">
      <c r="A55" s="7" t="s">
        <v>143</v>
      </c>
      <c r="B55" s="82">
        <f>SUM(B56:B59)</f>
        <v>1331853</v>
      </c>
      <c r="C55" s="80">
        <f>B55/(B4+B40)*100</f>
        <v>0.7712264823284434</v>
      </c>
      <c r="D55" s="82">
        <f>SUM(D56:D59)</f>
        <v>1296086</v>
      </c>
      <c r="E55" s="54">
        <f>D55/(D4+D40)*100</f>
        <v>0.756659500148289</v>
      </c>
    </row>
    <row r="56" spans="1:5" ht="21.75" customHeight="1">
      <c r="A56" s="25" t="s">
        <v>144</v>
      </c>
      <c r="B56" s="38"/>
      <c r="C56" s="54">
        <f>B56/(B4+B40)*100</f>
        <v>0</v>
      </c>
      <c r="D56" s="38"/>
      <c r="E56" s="54">
        <f>D56/(D4+D40)*100</f>
        <v>0</v>
      </c>
    </row>
    <row r="57" spans="1:5" ht="21.75" customHeight="1">
      <c r="A57" s="25" t="s">
        <v>145</v>
      </c>
      <c r="B57" s="38"/>
      <c r="C57" s="54">
        <f>B57/(B4+B40)*100</f>
        <v>0</v>
      </c>
      <c r="D57" s="38">
        <v>0</v>
      </c>
      <c r="E57" s="54">
        <f>D57/(D4+D40)*100</f>
        <v>0</v>
      </c>
    </row>
    <row r="58" spans="1:5" ht="21.75" customHeight="1">
      <c r="A58" s="25" t="s">
        <v>146</v>
      </c>
      <c r="B58" s="38">
        <v>1331853</v>
      </c>
      <c r="C58" s="54">
        <f>B58/(B4+B40)*100</f>
        <v>0.7712264823284434</v>
      </c>
      <c r="D58" s="38">
        <v>1296086</v>
      </c>
      <c r="E58" s="54">
        <f>D58/(D4+D40)*100</f>
        <v>0.756659500148289</v>
      </c>
    </row>
    <row r="59" spans="1:5" ht="21.75" customHeight="1">
      <c r="A59" s="12" t="s">
        <v>147</v>
      </c>
      <c r="B59" s="38"/>
      <c r="C59" s="54">
        <f>B59/(B4+B40)*100</f>
        <v>0</v>
      </c>
      <c r="D59" s="38"/>
      <c r="E59" s="54">
        <f>D59/(D4+D40)*100</f>
        <v>0</v>
      </c>
    </row>
    <row r="60" spans="1:5" ht="21.75" customHeight="1">
      <c r="A60" s="41" t="s">
        <v>148</v>
      </c>
      <c r="B60" s="57">
        <f>B54-B55</f>
        <v>3606052</v>
      </c>
      <c r="C60" s="80">
        <f>B60/(B4+B40)*100</f>
        <v>2.0881304461178885</v>
      </c>
      <c r="D60" s="57">
        <f>D54-D55</f>
        <v>1985809</v>
      </c>
      <c r="E60" s="54">
        <f>D60/(D4+D40)*100</f>
        <v>1.1593221787211447</v>
      </c>
    </row>
    <row r="61" spans="1:5" ht="21.75" customHeight="1">
      <c r="A61" s="43" t="s">
        <v>149</v>
      </c>
      <c r="B61" s="38">
        <v>0</v>
      </c>
      <c r="C61" s="54">
        <f>B61/(B4+B40)*100</f>
        <v>0</v>
      </c>
      <c r="D61" s="38">
        <v>0</v>
      </c>
      <c r="E61" s="54">
        <f>D61/(D4+D40)*100</f>
        <v>0</v>
      </c>
    </row>
    <row r="62" spans="1:5" ht="21.75" customHeight="1">
      <c r="A62" s="43" t="s">
        <v>150</v>
      </c>
      <c r="B62" s="40"/>
      <c r="C62" s="54">
        <f>B62/(B4+B40)*100</f>
        <v>0</v>
      </c>
      <c r="D62" s="40"/>
      <c r="E62" s="54">
        <f>D62/(D4+D40)*100</f>
        <v>0</v>
      </c>
    </row>
    <row r="63" spans="1:5" ht="21.75" customHeight="1">
      <c r="A63" s="43" t="s">
        <v>151</v>
      </c>
      <c r="B63" s="40">
        <f>B20-B36</f>
        <v>1151855</v>
      </c>
      <c r="C63" s="54">
        <f>B63/(B4+B40)*100</f>
        <v>0.666996342541128</v>
      </c>
      <c r="D63" s="40">
        <f>D20-D36</f>
        <v>-1858053</v>
      </c>
      <c r="E63" s="54">
        <f>D63/(D4+D40)*100</f>
        <v>-1.0847377830090201</v>
      </c>
    </row>
    <row r="64" spans="1:5" ht="21.75" customHeight="1" thickBot="1">
      <c r="A64" s="42" t="s">
        <v>152</v>
      </c>
      <c r="B64" s="83">
        <f>B60+B61-B62-B63</f>
        <v>2454197</v>
      </c>
      <c r="C64" s="84">
        <f>B64/(B4+B40)*100</f>
        <v>1.4211341035767602</v>
      </c>
      <c r="D64" s="83">
        <f>D60+D61-D62-D63</f>
        <v>3843862</v>
      </c>
      <c r="E64" s="55">
        <f>D64/(D4+D40)*100</f>
        <v>2.244059961730165</v>
      </c>
    </row>
    <row r="65" spans="1:5" ht="16.5">
      <c r="A65" s="3"/>
      <c r="B65" s="4"/>
      <c r="C65" s="3"/>
      <c r="D65" s="4"/>
      <c r="E65" s="3"/>
    </row>
    <row r="67" spans="1:5" s="11" customFormat="1" ht="18" customHeight="1">
      <c r="A67" s="86"/>
      <c r="B67" s="86"/>
      <c r="C67" s="86"/>
      <c r="D67" s="61"/>
      <c r="E67" s="61"/>
    </row>
    <row r="68" spans="1:5" s="11" customFormat="1" ht="18" customHeight="1">
      <c r="A68" s="86"/>
      <c r="B68" s="86"/>
      <c r="C68" s="86"/>
      <c r="D68" s="61"/>
      <c r="E68" s="61"/>
    </row>
  </sheetData>
  <mergeCells count="5">
    <mergeCell ref="A67:C67"/>
    <mergeCell ref="A68:C68"/>
    <mergeCell ref="A1:E1"/>
    <mergeCell ref="A2:C2"/>
    <mergeCell ref="D2:E2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21" sqref="A21:C21"/>
    </sheetView>
  </sheetViews>
  <sheetFormatPr defaultColWidth="9.00390625" defaultRowHeight="16.5"/>
  <cols>
    <col min="1" max="1" width="27.625" style="1" customWidth="1"/>
    <col min="2" max="2" width="20.625" style="1" customWidth="1"/>
    <col min="3" max="3" width="9.375" style="1" customWidth="1"/>
    <col min="4" max="4" width="20.625" style="1" customWidth="1"/>
    <col min="5" max="5" width="9.375" style="1" customWidth="1"/>
    <col min="6" max="16384" width="8.875" style="1" customWidth="1"/>
  </cols>
  <sheetData>
    <row r="1" spans="1:5" ht="24.75" customHeight="1">
      <c r="A1" s="87" t="str">
        <f>'現金收支概況表'!A1</f>
        <v>高雄市立文山高級中學</v>
      </c>
      <c r="B1" s="87"/>
      <c r="C1" s="87"/>
      <c r="D1" s="87"/>
      <c r="E1" s="87"/>
    </row>
    <row r="2" spans="1:5" ht="30" customHeight="1" thickBot="1">
      <c r="A2" s="88" t="s">
        <v>164</v>
      </c>
      <c r="B2" s="88"/>
      <c r="C2" s="88"/>
      <c r="D2" s="89" t="s">
        <v>82</v>
      </c>
      <c r="E2" s="89"/>
    </row>
    <row r="3" spans="1:5" s="2" customFormat="1" ht="33">
      <c r="A3" s="18" t="s">
        <v>30</v>
      </c>
      <c r="B3" s="17" t="s">
        <v>171</v>
      </c>
      <c r="C3" s="16" t="s">
        <v>80</v>
      </c>
      <c r="D3" s="17" t="s">
        <v>162</v>
      </c>
      <c r="E3" s="16" t="s">
        <v>80</v>
      </c>
    </row>
    <row r="4" spans="1:5" ht="30" customHeight="1">
      <c r="A4" s="7" t="s">
        <v>31</v>
      </c>
      <c r="B4" s="66">
        <f>SUM(B5:B7)</f>
        <v>13521822</v>
      </c>
      <c r="C4" s="67">
        <f>SUM(C5:C7)</f>
        <v>7.788491417608251</v>
      </c>
      <c r="D4" s="66">
        <f>SUM(D5:D7)</f>
        <v>14244843</v>
      </c>
      <c r="E4" s="28">
        <f>SUM(E5:E7)</f>
        <v>8.315703254632833</v>
      </c>
    </row>
    <row r="5" spans="1:5" ht="30" customHeight="1">
      <c r="A5" s="12" t="s">
        <v>48</v>
      </c>
      <c r="B5" s="14">
        <v>13521822</v>
      </c>
      <c r="C5" s="26">
        <f>B5/$B$19*100</f>
        <v>7.788491417608251</v>
      </c>
      <c r="D5" s="14">
        <v>14244843</v>
      </c>
      <c r="E5" s="26">
        <f>D5/$D$19*100</f>
        <v>8.315703254632833</v>
      </c>
    </row>
    <row r="6" spans="1:5" ht="30" customHeight="1">
      <c r="A6" s="12" t="s">
        <v>49</v>
      </c>
      <c r="B6" s="14"/>
      <c r="C6" s="26">
        <f>B6/$B$19*100</f>
        <v>0</v>
      </c>
      <c r="D6" s="14"/>
      <c r="E6" s="26">
        <f>D6/$D$19*100</f>
        <v>0</v>
      </c>
    </row>
    <row r="7" spans="1:5" ht="30" customHeight="1">
      <c r="A7" s="12" t="s">
        <v>50</v>
      </c>
      <c r="B7" s="14"/>
      <c r="C7" s="26">
        <f>B7/$B$19*100</f>
        <v>0</v>
      </c>
      <c r="D7" s="14"/>
      <c r="E7" s="26">
        <f>D7/$D$19*100</f>
        <v>0</v>
      </c>
    </row>
    <row r="8" spans="1:5" ht="30" customHeight="1">
      <c r="A8" s="7" t="s">
        <v>32</v>
      </c>
      <c r="B8" s="66">
        <f>SUM(B9:B12)</f>
        <v>38140</v>
      </c>
      <c r="C8" s="67">
        <f>SUM(C9:C12)</f>
        <v>0.021968419837768805</v>
      </c>
      <c r="D8" s="66">
        <f>SUM(D9:D12)</f>
        <v>39654</v>
      </c>
      <c r="E8" s="28">
        <f>SUM(E9:E12)</f>
        <v>0.023148791240395584</v>
      </c>
    </row>
    <row r="9" spans="1:5" ht="30" customHeight="1">
      <c r="A9" s="12" t="s">
        <v>52</v>
      </c>
      <c r="B9" s="14"/>
      <c r="C9" s="26">
        <f>B9/$B$19*100</f>
        <v>0</v>
      </c>
      <c r="D9" s="14"/>
      <c r="E9" s="26">
        <f>D9/$D$19*100</f>
        <v>0</v>
      </c>
    </row>
    <row r="10" spans="1:5" ht="30" customHeight="1">
      <c r="A10" s="12" t="s">
        <v>53</v>
      </c>
      <c r="B10" s="14">
        <v>35083</v>
      </c>
      <c r="C10" s="26">
        <f>B10/$B$19*100</f>
        <v>0.02020760548422766</v>
      </c>
      <c r="D10" s="14">
        <v>37375</v>
      </c>
      <c r="E10" s="26">
        <f>D10/$D$19*100</f>
        <v>0.02181838080924459</v>
      </c>
    </row>
    <row r="11" spans="1:5" ht="30" customHeight="1">
      <c r="A11" s="12" t="s">
        <v>84</v>
      </c>
      <c r="B11" s="14"/>
      <c r="C11" s="26">
        <f>B11/$B$19*100</f>
        <v>0</v>
      </c>
      <c r="D11" s="14"/>
      <c r="E11" s="26">
        <f>D11/$D$19*100</f>
        <v>0</v>
      </c>
    </row>
    <row r="12" spans="1:5" ht="30" customHeight="1">
      <c r="A12" s="12" t="s">
        <v>54</v>
      </c>
      <c r="B12" s="14">
        <v>3057</v>
      </c>
      <c r="C12" s="26">
        <f>B12/$B$19*100</f>
        <v>0.0017608143535411444</v>
      </c>
      <c r="D12" s="14">
        <v>2279</v>
      </c>
      <c r="E12" s="26">
        <f>D12/$D$19*100</f>
        <v>0.0013304104311509947</v>
      </c>
    </row>
    <row r="13" spans="1:5" ht="30" customHeight="1">
      <c r="A13" s="7" t="s">
        <v>33</v>
      </c>
      <c r="B13" s="66">
        <f>SUM(B14:B15)</f>
        <v>159610853</v>
      </c>
      <c r="C13" s="67">
        <f>SUM(C14:C15)</f>
        <v>91.93492997819615</v>
      </c>
      <c r="D13" s="66">
        <f>SUM(D14:D15)</f>
        <v>156636146</v>
      </c>
      <c r="E13" s="28">
        <f>SUM(E14:E15)</f>
        <v>91.43938680723569</v>
      </c>
    </row>
    <row r="14" spans="1:5" ht="30" customHeight="1">
      <c r="A14" s="12" t="s">
        <v>55</v>
      </c>
      <c r="B14" s="14">
        <v>157545353</v>
      </c>
      <c r="C14" s="26">
        <f>B14/$B$19*100</f>
        <v>90.74521390124514</v>
      </c>
      <c r="D14" s="14">
        <v>156113046</v>
      </c>
      <c r="E14" s="26">
        <f>D14/$D$19*100</f>
        <v>91.1340170413142</v>
      </c>
    </row>
    <row r="15" spans="1:5" ht="30" customHeight="1">
      <c r="A15" s="12" t="s">
        <v>56</v>
      </c>
      <c r="B15" s="14">
        <v>2065500</v>
      </c>
      <c r="C15" s="26">
        <f>B15/$B$19*100</f>
        <v>1.1897160769510087</v>
      </c>
      <c r="D15" s="14">
        <v>523100</v>
      </c>
      <c r="E15" s="26">
        <f>D15/$D$19*100</f>
        <v>0.3053697659214942</v>
      </c>
    </row>
    <row r="16" spans="1:5" ht="30" customHeight="1">
      <c r="A16" s="7" t="s">
        <v>57</v>
      </c>
      <c r="B16" s="66">
        <f>SUM(B17:B18)</f>
        <v>442036</v>
      </c>
      <c r="C16" s="67">
        <f>SUM(C17:C18)</f>
        <v>0.2546101843578388</v>
      </c>
      <c r="D16" s="66">
        <f>SUM(D17:D18)</f>
        <v>379878</v>
      </c>
      <c r="E16" s="28">
        <f>SUM(E17:E18)</f>
        <v>0.22176114689108273</v>
      </c>
    </row>
    <row r="17" spans="1:5" ht="30" customHeight="1">
      <c r="A17" s="12" t="s">
        <v>58</v>
      </c>
      <c r="B17" s="14"/>
      <c r="C17" s="26">
        <f>B17/$B$19*100</f>
        <v>0</v>
      </c>
      <c r="D17" s="14"/>
      <c r="E17" s="26">
        <f>D17/$D$19*100</f>
        <v>0</v>
      </c>
    </row>
    <row r="18" spans="1:5" ht="30" customHeight="1">
      <c r="A18" s="12" t="s">
        <v>59</v>
      </c>
      <c r="B18" s="14">
        <v>442036</v>
      </c>
      <c r="C18" s="26">
        <f>B18/$B$19*100</f>
        <v>0.2546101843578388</v>
      </c>
      <c r="D18" s="14">
        <v>379878</v>
      </c>
      <c r="E18" s="26">
        <f>D18/$D$19*100</f>
        <v>0.22176114689108273</v>
      </c>
    </row>
    <row r="19" spans="1:5" ht="30" customHeight="1" thickBot="1">
      <c r="A19" s="15" t="s">
        <v>69</v>
      </c>
      <c r="B19" s="68">
        <f>B4+B8+B13+B16</f>
        <v>173612851</v>
      </c>
      <c r="C19" s="69">
        <f>C4+C8+C13+C16</f>
        <v>100.00000000000001</v>
      </c>
      <c r="D19" s="68">
        <f>D4+D8+D13+D16</f>
        <v>171300521</v>
      </c>
      <c r="E19" s="30">
        <f>E4+E8+E13+E16</f>
        <v>100</v>
      </c>
    </row>
    <row r="20" spans="1:3" s="11" customFormat="1" ht="30" customHeight="1">
      <c r="A20" s="86"/>
      <c r="B20" s="86"/>
      <c r="C20" s="86"/>
    </row>
    <row r="21" spans="1:3" s="11" customFormat="1" ht="30" customHeight="1">
      <c r="A21" s="86"/>
      <c r="B21" s="86"/>
      <c r="C21" s="86"/>
    </row>
    <row r="22" spans="1:5" ht="30" customHeight="1">
      <c r="A22" s="5"/>
      <c r="B22" s="5"/>
      <c r="C22" s="5"/>
      <c r="D22" s="5"/>
      <c r="E22" s="5"/>
    </row>
    <row r="23" spans="1:5" ht="19.5" customHeight="1">
      <c r="A23" s="3"/>
      <c r="B23" s="3"/>
      <c r="C23" s="3"/>
      <c r="D23" s="3"/>
      <c r="E23" s="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5">
    <mergeCell ref="A20:C20"/>
    <mergeCell ref="A21:C21"/>
    <mergeCell ref="A1:E1"/>
    <mergeCell ref="D2:E2"/>
    <mergeCell ref="A2:C2"/>
  </mergeCells>
  <printOptions horizontalCentered="1"/>
  <pageMargins left="0.5511811023622047" right="0.5511811023622047" top="1.1811023622047245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46">
      <selection activeCell="B68" sqref="B68"/>
    </sheetView>
  </sheetViews>
  <sheetFormatPr defaultColWidth="9.00390625" defaultRowHeight="16.5"/>
  <cols>
    <col min="1" max="1" width="30.50390625" style="1" customWidth="1"/>
    <col min="2" max="2" width="20.625" style="1" customWidth="1"/>
    <col min="3" max="3" width="9.50390625" style="1" customWidth="1"/>
    <col min="4" max="4" width="20.625" style="1" customWidth="1"/>
    <col min="5" max="5" width="9.50390625" style="1" customWidth="1"/>
    <col min="6" max="16384" width="8.875" style="1" customWidth="1"/>
  </cols>
  <sheetData>
    <row r="1" spans="1:5" ht="24.75" customHeight="1">
      <c r="A1" s="87" t="str">
        <f>'現金收支概況表'!A1</f>
        <v>高雄市立文山高級中學</v>
      </c>
      <c r="B1" s="87"/>
      <c r="C1" s="87"/>
      <c r="D1" s="87"/>
      <c r="E1" s="87"/>
    </row>
    <row r="2" spans="1:5" ht="30" customHeight="1" thickBot="1">
      <c r="A2" s="88" t="s">
        <v>166</v>
      </c>
      <c r="B2" s="88"/>
      <c r="C2" s="88"/>
      <c r="D2" s="89" t="s">
        <v>82</v>
      </c>
      <c r="E2" s="89"/>
    </row>
    <row r="3" spans="1:5" s="2" customFormat="1" ht="33">
      <c r="A3" s="18" t="s">
        <v>34</v>
      </c>
      <c r="B3" s="17" t="s">
        <v>172</v>
      </c>
      <c r="C3" s="16" t="s">
        <v>79</v>
      </c>
      <c r="D3" s="17" t="s">
        <v>162</v>
      </c>
      <c r="E3" s="16" t="s">
        <v>79</v>
      </c>
    </row>
    <row r="4" spans="1:5" ht="18" customHeight="1">
      <c r="A4" s="21" t="s">
        <v>40</v>
      </c>
      <c r="B4" s="66">
        <f>B5+B13+B19+B25+B27</f>
        <v>146423472</v>
      </c>
      <c r="C4" s="70">
        <f aca="true" t="shared" si="0" ref="C4:C35">B4/$B$68*100</f>
        <v>85.54838950766697</v>
      </c>
      <c r="D4" s="66">
        <f>D5+D13+D19+D25+D27</f>
        <v>144568078</v>
      </c>
      <c r="E4" s="44">
        <f>D4/$D$68*100</f>
        <v>86.33163880332762</v>
      </c>
    </row>
    <row r="5" spans="1:5" ht="18" customHeight="1">
      <c r="A5" s="22" t="s">
        <v>35</v>
      </c>
      <c r="B5" s="71">
        <f>SUM(B6:B12)</f>
        <v>146127132</v>
      </c>
      <c r="C5" s="72">
        <f t="shared" si="0"/>
        <v>85.37525189932845</v>
      </c>
      <c r="D5" s="71">
        <f>SUM(D6:D12)</f>
        <v>144357088</v>
      </c>
      <c r="E5" s="45">
        <f>D5/$D$68*100</f>
        <v>86.20564202227395</v>
      </c>
    </row>
    <row r="6" spans="1:5" ht="18" customHeight="1">
      <c r="A6" s="23" t="s">
        <v>37</v>
      </c>
      <c r="B6" s="14">
        <v>137423537</v>
      </c>
      <c r="C6" s="45">
        <f t="shared" si="0"/>
        <v>80.29014822703618</v>
      </c>
      <c r="D6" s="14">
        <v>135767768</v>
      </c>
      <c r="E6" s="45">
        <f aca="true" t="shared" si="1" ref="E6:E33">D6/$D$68*100</f>
        <v>81.07636257092649</v>
      </c>
    </row>
    <row r="7" spans="1:5" ht="18" customHeight="1">
      <c r="A7" s="23" t="s">
        <v>38</v>
      </c>
      <c r="B7" s="14">
        <v>4484650</v>
      </c>
      <c r="C7" s="45">
        <f t="shared" si="0"/>
        <v>2.620171341146443</v>
      </c>
      <c r="D7" s="14">
        <v>4446616</v>
      </c>
      <c r="E7" s="45">
        <f t="shared" si="1"/>
        <v>2.6553832057523614</v>
      </c>
    </row>
    <row r="8" spans="1:5" ht="18" customHeight="1">
      <c r="A8" s="23" t="s">
        <v>71</v>
      </c>
      <c r="B8" s="14">
        <v>1558150</v>
      </c>
      <c r="C8" s="45">
        <f t="shared" si="0"/>
        <v>0.9103542027153357</v>
      </c>
      <c r="D8" s="14">
        <v>1849577</v>
      </c>
      <c r="E8" s="45">
        <f t="shared" si="1"/>
        <v>1.104510869287079</v>
      </c>
    </row>
    <row r="9" spans="1:5" ht="18" customHeight="1">
      <c r="A9" s="23" t="s">
        <v>72</v>
      </c>
      <c r="B9" s="14">
        <v>813389</v>
      </c>
      <c r="C9" s="45">
        <f t="shared" si="0"/>
        <v>0.47522516740520754</v>
      </c>
      <c r="D9" s="14">
        <v>575060</v>
      </c>
      <c r="E9" s="45">
        <f t="shared" si="1"/>
        <v>0.34340826064134006</v>
      </c>
    </row>
    <row r="10" spans="1:5" ht="18" customHeight="1">
      <c r="A10" s="23" t="s">
        <v>169</v>
      </c>
      <c r="B10" s="14">
        <v>0</v>
      </c>
      <c r="C10" s="45">
        <f t="shared" si="0"/>
        <v>0</v>
      </c>
      <c r="D10" s="14">
        <v>0</v>
      </c>
      <c r="E10" s="45">
        <f t="shared" si="1"/>
        <v>0</v>
      </c>
    </row>
    <row r="11" spans="1:5" ht="36.75" customHeight="1">
      <c r="A11" s="23" t="s">
        <v>73</v>
      </c>
      <c r="B11" s="24">
        <v>1638074</v>
      </c>
      <c r="C11" s="46">
        <f t="shared" si="0"/>
        <v>0.9570500595313164</v>
      </c>
      <c r="D11" s="24">
        <v>1458842</v>
      </c>
      <c r="E11" s="45">
        <f t="shared" si="1"/>
        <v>0.871175866467036</v>
      </c>
    </row>
    <row r="12" spans="1:5" ht="18" customHeight="1">
      <c r="A12" s="23" t="s">
        <v>39</v>
      </c>
      <c r="B12" s="14">
        <v>209332</v>
      </c>
      <c r="C12" s="45">
        <f t="shared" si="0"/>
        <v>0.12230290149395542</v>
      </c>
      <c r="D12" s="14">
        <v>259225</v>
      </c>
      <c r="E12" s="45">
        <f t="shared" si="1"/>
        <v>0.1548012491996511</v>
      </c>
    </row>
    <row r="13" spans="1:5" ht="18" customHeight="1">
      <c r="A13" s="22" t="s">
        <v>41</v>
      </c>
      <c r="B13" s="71">
        <f>SUM(B14:B18)</f>
        <v>0</v>
      </c>
      <c r="C13" s="72">
        <f t="shared" si="0"/>
        <v>0</v>
      </c>
      <c r="D13" s="71">
        <f>SUM(D14:D18)</f>
        <v>0</v>
      </c>
      <c r="E13" s="45">
        <f t="shared" si="1"/>
        <v>0</v>
      </c>
    </row>
    <row r="14" spans="1:5" ht="18" customHeight="1">
      <c r="A14" s="23" t="s">
        <v>37</v>
      </c>
      <c r="B14" s="14"/>
      <c r="C14" s="45">
        <f t="shared" si="0"/>
        <v>0</v>
      </c>
      <c r="D14" s="14"/>
      <c r="E14" s="45">
        <f t="shared" si="1"/>
        <v>0</v>
      </c>
    </row>
    <row r="15" spans="1:5" ht="18" customHeight="1">
      <c r="A15" s="23" t="s">
        <v>38</v>
      </c>
      <c r="B15" s="14"/>
      <c r="C15" s="45">
        <f t="shared" si="0"/>
        <v>0</v>
      </c>
      <c r="D15" s="14"/>
      <c r="E15" s="45">
        <f t="shared" si="1"/>
        <v>0</v>
      </c>
    </row>
    <row r="16" spans="1:5" ht="18" customHeight="1">
      <c r="A16" s="23" t="s">
        <v>71</v>
      </c>
      <c r="B16" s="14"/>
      <c r="C16" s="45">
        <f t="shared" si="0"/>
        <v>0</v>
      </c>
      <c r="D16" s="14"/>
      <c r="E16" s="45">
        <f t="shared" si="1"/>
        <v>0</v>
      </c>
    </row>
    <row r="17" spans="1:5" ht="18" customHeight="1">
      <c r="A17" s="23" t="s">
        <v>168</v>
      </c>
      <c r="B17" s="14"/>
      <c r="C17" s="45">
        <f t="shared" si="0"/>
        <v>0</v>
      </c>
      <c r="D17" s="14"/>
      <c r="E17" s="45">
        <f t="shared" si="1"/>
        <v>0</v>
      </c>
    </row>
    <row r="18" spans="1:5" ht="18" customHeight="1">
      <c r="A18" s="23" t="s">
        <v>39</v>
      </c>
      <c r="B18" s="14"/>
      <c r="C18" s="45">
        <f t="shared" si="0"/>
        <v>0</v>
      </c>
      <c r="D18" s="14"/>
      <c r="E18" s="45">
        <f t="shared" si="1"/>
        <v>0</v>
      </c>
    </row>
    <row r="19" spans="1:5" ht="18" customHeight="1">
      <c r="A19" s="22" t="s">
        <v>62</v>
      </c>
      <c r="B19" s="71">
        <f>SUM(B20:B24)</f>
        <v>0</v>
      </c>
      <c r="C19" s="72">
        <f t="shared" si="0"/>
        <v>0</v>
      </c>
      <c r="D19" s="71">
        <f>SUM(D20:D24)</f>
        <v>0</v>
      </c>
      <c r="E19" s="45">
        <f t="shared" si="1"/>
        <v>0</v>
      </c>
    </row>
    <row r="20" spans="1:5" ht="18" customHeight="1">
      <c r="A20" s="23" t="s">
        <v>37</v>
      </c>
      <c r="B20" s="14"/>
      <c r="C20" s="45">
        <f t="shared" si="0"/>
        <v>0</v>
      </c>
      <c r="D20" s="14"/>
      <c r="E20" s="45">
        <f t="shared" si="1"/>
        <v>0</v>
      </c>
    </row>
    <row r="21" spans="1:5" ht="18" customHeight="1">
      <c r="A21" s="23" t="s">
        <v>38</v>
      </c>
      <c r="B21" s="14"/>
      <c r="C21" s="45">
        <f t="shared" si="0"/>
        <v>0</v>
      </c>
      <c r="D21" s="14"/>
      <c r="E21" s="45">
        <f t="shared" si="1"/>
        <v>0</v>
      </c>
    </row>
    <row r="22" spans="1:5" ht="18" customHeight="1">
      <c r="A22" s="23" t="s">
        <v>71</v>
      </c>
      <c r="B22" s="14"/>
      <c r="C22" s="45">
        <f t="shared" si="0"/>
        <v>0</v>
      </c>
      <c r="D22" s="14"/>
      <c r="E22" s="45">
        <f t="shared" si="1"/>
        <v>0</v>
      </c>
    </row>
    <row r="23" spans="1:5" ht="35.25" customHeight="1">
      <c r="A23" s="23" t="s">
        <v>73</v>
      </c>
      <c r="B23" s="24"/>
      <c r="C23" s="45">
        <f t="shared" si="0"/>
        <v>0</v>
      </c>
      <c r="D23" s="24"/>
      <c r="E23" s="45">
        <f t="shared" si="1"/>
        <v>0</v>
      </c>
    </row>
    <row r="24" spans="1:5" ht="18" customHeight="1">
      <c r="A24" s="23" t="s">
        <v>39</v>
      </c>
      <c r="B24" s="14"/>
      <c r="C24" s="45">
        <f t="shared" si="0"/>
        <v>0</v>
      </c>
      <c r="D24" s="14"/>
      <c r="E24" s="45">
        <f t="shared" si="1"/>
        <v>0</v>
      </c>
    </row>
    <row r="25" spans="1:5" ht="18" customHeight="1">
      <c r="A25" s="22" t="s">
        <v>46</v>
      </c>
      <c r="B25" s="71">
        <f>SUM(B26)</f>
        <v>0</v>
      </c>
      <c r="C25" s="72">
        <f t="shared" si="0"/>
        <v>0</v>
      </c>
      <c r="D25" s="71">
        <f>SUM(D26)</f>
        <v>0</v>
      </c>
      <c r="E25" s="45">
        <f t="shared" si="1"/>
        <v>0</v>
      </c>
    </row>
    <row r="26" spans="1:5" ht="36" customHeight="1">
      <c r="A26" s="23" t="s">
        <v>73</v>
      </c>
      <c r="B26" s="24">
        <v>0</v>
      </c>
      <c r="C26" s="45">
        <f t="shared" si="0"/>
        <v>0</v>
      </c>
      <c r="D26" s="24">
        <v>0</v>
      </c>
      <c r="E26" s="45">
        <f t="shared" si="1"/>
        <v>0</v>
      </c>
    </row>
    <row r="27" spans="1:5" ht="18" customHeight="1">
      <c r="A27" s="22" t="s">
        <v>63</v>
      </c>
      <c r="B27" s="71">
        <f>SUM(B28:B33)</f>
        <v>296340</v>
      </c>
      <c r="C27" s="72">
        <f t="shared" si="0"/>
        <v>0.1731376083385185</v>
      </c>
      <c r="D27" s="71">
        <f>SUM(D28:D33)</f>
        <v>210990</v>
      </c>
      <c r="E27" s="45">
        <f t="shared" si="1"/>
        <v>0.12599678105365758</v>
      </c>
    </row>
    <row r="28" spans="1:5" ht="18" customHeight="1">
      <c r="A28" s="23" t="s">
        <v>37</v>
      </c>
      <c r="B28" s="14">
        <v>0</v>
      </c>
      <c r="C28" s="45">
        <f t="shared" si="0"/>
        <v>0</v>
      </c>
      <c r="D28" s="14">
        <v>0</v>
      </c>
      <c r="E28" s="45">
        <f t="shared" si="1"/>
        <v>0</v>
      </c>
    </row>
    <row r="29" spans="1:5" ht="18" customHeight="1">
      <c r="A29" s="23" t="s">
        <v>38</v>
      </c>
      <c r="B29" s="14">
        <v>296340</v>
      </c>
      <c r="C29" s="45">
        <f t="shared" si="0"/>
        <v>0.1731376083385185</v>
      </c>
      <c r="D29" s="14">
        <v>207520</v>
      </c>
      <c r="E29" s="45">
        <f t="shared" si="1"/>
        <v>0.12392460308192342</v>
      </c>
    </row>
    <row r="30" spans="1:5" ht="18" customHeight="1">
      <c r="A30" s="23" t="s">
        <v>71</v>
      </c>
      <c r="B30" s="14">
        <v>0</v>
      </c>
      <c r="C30" s="45">
        <f t="shared" si="0"/>
        <v>0</v>
      </c>
      <c r="D30" s="14">
        <v>0</v>
      </c>
      <c r="E30" s="45">
        <f t="shared" si="1"/>
        <v>0</v>
      </c>
    </row>
    <row r="31" spans="1:5" ht="18" customHeight="1">
      <c r="A31" s="23" t="s">
        <v>72</v>
      </c>
      <c r="B31" s="14"/>
      <c r="C31" s="45">
        <f t="shared" si="0"/>
        <v>0</v>
      </c>
      <c r="D31" s="14"/>
      <c r="E31" s="45">
        <f t="shared" si="1"/>
        <v>0</v>
      </c>
    </row>
    <row r="32" spans="1:5" ht="36" customHeight="1">
      <c r="A32" s="23" t="s">
        <v>73</v>
      </c>
      <c r="B32" s="24"/>
      <c r="C32" s="45">
        <f t="shared" si="0"/>
        <v>0</v>
      </c>
      <c r="D32" s="24"/>
      <c r="E32" s="45">
        <f t="shared" si="1"/>
        <v>0</v>
      </c>
    </row>
    <row r="33" spans="1:5" ht="18" customHeight="1">
      <c r="A33" s="23" t="s">
        <v>39</v>
      </c>
      <c r="B33" s="14">
        <v>0</v>
      </c>
      <c r="C33" s="45">
        <f t="shared" si="0"/>
        <v>0</v>
      </c>
      <c r="D33" s="14">
        <v>3470</v>
      </c>
      <c r="E33" s="45">
        <f t="shared" si="1"/>
        <v>0.002072177971734167</v>
      </c>
    </row>
    <row r="34" spans="1:5" ht="18" customHeight="1">
      <c r="A34" s="21" t="s">
        <v>42</v>
      </c>
      <c r="B34" s="66">
        <f>B35+B42+B46</f>
        <v>0</v>
      </c>
      <c r="C34" s="70">
        <f t="shared" si="0"/>
        <v>0</v>
      </c>
      <c r="D34" s="66">
        <f>D35+D42+D46</f>
        <v>0</v>
      </c>
      <c r="E34" s="44">
        <f>D34/$D$68*100</f>
        <v>0</v>
      </c>
    </row>
    <row r="35" spans="1:5" ht="18" customHeight="1">
      <c r="A35" s="22" t="s">
        <v>64</v>
      </c>
      <c r="B35" s="71">
        <f>SUM(B36:B41)</f>
        <v>0</v>
      </c>
      <c r="C35" s="72">
        <f t="shared" si="0"/>
        <v>0</v>
      </c>
      <c r="D35" s="71">
        <f>SUM(D36:D41)</f>
        <v>0</v>
      </c>
      <c r="E35" s="45">
        <f>D35/$D$68*100</f>
        <v>0</v>
      </c>
    </row>
    <row r="36" spans="1:5" ht="18" customHeight="1">
      <c r="A36" s="23" t="s">
        <v>37</v>
      </c>
      <c r="B36" s="14"/>
      <c r="C36" s="45">
        <f aca="true" t="shared" si="2" ref="C36:C54">B36/$B$68*100</f>
        <v>0</v>
      </c>
      <c r="D36" s="14"/>
      <c r="E36" s="45">
        <f aca="true" t="shared" si="3" ref="E36:E53">D36/$D$68*100</f>
        <v>0</v>
      </c>
    </row>
    <row r="37" spans="1:5" ht="18" customHeight="1">
      <c r="A37" s="23" t="s">
        <v>38</v>
      </c>
      <c r="B37" s="14"/>
      <c r="C37" s="45">
        <f t="shared" si="2"/>
        <v>0</v>
      </c>
      <c r="D37" s="14"/>
      <c r="E37" s="45">
        <f t="shared" si="3"/>
        <v>0</v>
      </c>
    </row>
    <row r="38" spans="1:5" ht="18" customHeight="1">
      <c r="A38" s="23" t="s">
        <v>71</v>
      </c>
      <c r="B38" s="14"/>
      <c r="C38" s="45">
        <f t="shared" si="2"/>
        <v>0</v>
      </c>
      <c r="D38" s="14"/>
      <c r="E38" s="45">
        <f t="shared" si="3"/>
        <v>0</v>
      </c>
    </row>
    <row r="39" spans="1:5" ht="18" customHeight="1">
      <c r="A39" s="23" t="s">
        <v>72</v>
      </c>
      <c r="B39" s="14"/>
      <c r="C39" s="45">
        <f t="shared" si="2"/>
        <v>0</v>
      </c>
      <c r="D39" s="14"/>
      <c r="E39" s="45">
        <f t="shared" si="3"/>
        <v>0</v>
      </c>
    </row>
    <row r="40" spans="1:5" ht="36.75" customHeight="1">
      <c r="A40" s="23" t="s">
        <v>73</v>
      </c>
      <c r="B40" s="24"/>
      <c r="C40" s="45">
        <f t="shared" si="2"/>
        <v>0</v>
      </c>
      <c r="D40" s="24"/>
      <c r="E40" s="45">
        <f t="shared" si="3"/>
        <v>0</v>
      </c>
    </row>
    <row r="41" spans="1:5" ht="18" customHeight="1">
      <c r="A41" s="23" t="s">
        <v>39</v>
      </c>
      <c r="B41" s="14"/>
      <c r="C41" s="45">
        <f t="shared" si="2"/>
        <v>0</v>
      </c>
      <c r="D41" s="14"/>
      <c r="E41" s="45">
        <f t="shared" si="3"/>
        <v>0</v>
      </c>
    </row>
    <row r="42" spans="1:5" ht="18" customHeight="1">
      <c r="A42" s="22" t="s">
        <v>65</v>
      </c>
      <c r="B42" s="71">
        <f>SUM(B43:B45)</f>
        <v>0</v>
      </c>
      <c r="C42" s="72">
        <f t="shared" si="2"/>
        <v>0</v>
      </c>
      <c r="D42" s="71">
        <f>SUM(D43:D45)</f>
        <v>0</v>
      </c>
      <c r="E42" s="45">
        <f t="shared" si="3"/>
        <v>0</v>
      </c>
    </row>
    <row r="43" spans="1:5" ht="18" customHeight="1">
      <c r="A43" s="23" t="s">
        <v>37</v>
      </c>
      <c r="B43" s="14"/>
      <c r="C43" s="45">
        <f t="shared" si="2"/>
        <v>0</v>
      </c>
      <c r="D43" s="14"/>
      <c r="E43" s="45">
        <f t="shared" si="3"/>
        <v>0</v>
      </c>
    </row>
    <row r="44" spans="1:5" ht="18" customHeight="1">
      <c r="A44" s="23" t="s">
        <v>38</v>
      </c>
      <c r="B44" s="14"/>
      <c r="C44" s="45">
        <f t="shared" si="2"/>
        <v>0</v>
      </c>
      <c r="D44" s="14"/>
      <c r="E44" s="45">
        <f t="shared" si="3"/>
        <v>0</v>
      </c>
    </row>
    <row r="45" spans="1:5" ht="18" customHeight="1">
      <c r="A45" s="23" t="s">
        <v>39</v>
      </c>
      <c r="B45" s="14"/>
      <c r="C45" s="45">
        <f t="shared" si="2"/>
        <v>0</v>
      </c>
      <c r="D45" s="14"/>
      <c r="E45" s="45">
        <f t="shared" si="3"/>
        <v>0</v>
      </c>
    </row>
    <row r="46" spans="1:5" ht="18" customHeight="1">
      <c r="A46" s="22" t="s">
        <v>24</v>
      </c>
      <c r="B46" s="71">
        <f>SUM(B47:B53)</f>
        <v>0</v>
      </c>
      <c r="C46" s="72">
        <f t="shared" si="2"/>
        <v>0</v>
      </c>
      <c r="D46" s="71">
        <f>SUM(D47:D53)</f>
        <v>0</v>
      </c>
      <c r="E46" s="45">
        <f t="shared" si="3"/>
        <v>0</v>
      </c>
    </row>
    <row r="47" spans="1:5" ht="18" customHeight="1">
      <c r="A47" s="23" t="s">
        <v>37</v>
      </c>
      <c r="B47" s="14"/>
      <c r="C47" s="45">
        <f t="shared" si="2"/>
        <v>0</v>
      </c>
      <c r="D47" s="14"/>
      <c r="E47" s="45">
        <f t="shared" si="3"/>
        <v>0</v>
      </c>
    </row>
    <row r="48" spans="1:5" ht="18" customHeight="1">
      <c r="A48" s="23" t="s">
        <v>38</v>
      </c>
      <c r="B48" s="14"/>
      <c r="C48" s="45">
        <f t="shared" si="2"/>
        <v>0</v>
      </c>
      <c r="D48" s="14"/>
      <c r="E48" s="45">
        <f t="shared" si="3"/>
        <v>0</v>
      </c>
    </row>
    <row r="49" spans="1:5" ht="18" customHeight="1">
      <c r="A49" s="23" t="s">
        <v>71</v>
      </c>
      <c r="B49" s="14"/>
      <c r="C49" s="45">
        <f t="shared" si="2"/>
        <v>0</v>
      </c>
      <c r="D49" s="14"/>
      <c r="E49" s="45">
        <f t="shared" si="3"/>
        <v>0</v>
      </c>
    </row>
    <row r="50" spans="1:5" ht="18" customHeight="1">
      <c r="A50" s="23" t="s">
        <v>72</v>
      </c>
      <c r="B50" s="14"/>
      <c r="C50" s="45">
        <f t="shared" si="2"/>
        <v>0</v>
      </c>
      <c r="D50" s="14"/>
      <c r="E50" s="45">
        <f t="shared" si="3"/>
        <v>0</v>
      </c>
    </row>
    <row r="51" spans="1:5" ht="18" customHeight="1">
      <c r="A51" s="23" t="s">
        <v>168</v>
      </c>
      <c r="B51" s="14"/>
      <c r="C51" s="45">
        <f t="shared" si="2"/>
        <v>0</v>
      </c>
      <c r="D51" s="14"/>
      <c r="E51" s="45">
        <f t="shared" si="3"/>
        <v>0</v>
      </c>
    </row>
    <row r="52" spans="1:5" ht="37.5" customHeight="1">
      <c r="A52" s="23" t="s">
        <v>73</v>
      </c>
      <c r="B52" s="24"/>
      <c r="C52" s="45">
        <f t="shared" si="2"/>
        <v>0</v>
      </c>
      <c r="D52" s="24"/>
      <c r="E52" s="45">
        <f t="shared" si="3"/>
        <v>0</v>
      </c>
    </row>
    <row r="53" spans="1:5" ht="18" customHeight="1">
      <c r="A53" s="23" t="s">
        <v>39</v>
      </c>
      <c r="B53" s="14"/>
      <c r="C53" s="45">
        <f t="shared" si="2"/>
        <v>0</v>
      </c>
      <c r="D53" s="14"/>
      <c r="E53" s="45">
        <f t="shared" si="3"/>
        <v>0</v>
      </c>
    </row>
    <row r="54" spans="1:5" ht="18" customHeight="1">
      <c r="A54" s="7" t="s">
        <v>19</v>
      </c>
      <c r="B54" s="66">
        <f>B55+B57</f>
        <v>7311296</v>
      </c>
      <c r="C54" s="70">
        <f t="shared" si="2"/>
        <v>4.271648455473365</v>
      </c>
      <c r="D54" s="66">
        <f>D55+D57</f>
        <v>5188835</v>
      </c>
      <c r="E54" s="44">
        <f>D54/$D$68*100</f>
        <v>3.0986137135340797</v>
      </c>
    </row>
    <row r="55" spans="1:5" ht="18" customHeight="1">
      <c r="A55" s="22" t="s">
        <v>43</v>
      </c>
      <c r="B55" s="71">
        <f>SUM(B56)</f>
        <v>7311296</v>
      </c>
      <c r="C55" s="72">
        <f>SUM(C56)</f>
        <v>4.271648455473365</v>
      </c>
      <c r="D55" s="71">
        <f>SUM(D56)</f>
        <v>5188835</v>
      </c>
      <c r="E55" s="45">
        <f>SUM(E56)</f>
        <v>3.0986137135340797</v>
      </c>
    </row>
    <row r="56" spans="1:5" ht="31.5" customHeight="1">
      <c r="A56" s="23" t="s">
        <v>170</v>
      </c>
      <c r="B56" s="14">
        <v>7311296</v>
      </c>
      <c r="C56" s="45">
        <f>B56/$B$68*100</f>
        <v>4.271648455473365</v>
      </c>
      <c r="D56" s="14">
        <v>5188835</v>
      </c>
      <c r="E56" s="45">
        <f>D56/$D$68*100</f>
        <v>3.0986137135340797</v>
      </c>
    </row>
    <row r="57" spans="1:5" ht="18" customHeight="1">
      <c r="A57" s="22" t="s">
        <v>44</v>
      </c>
      <c r="B57" s="71">
        <f>SUM(B58)</f>
        <v>0</v>
      </c>
      <c r="C57" s="72">
        <f>SUM(C58)</f>
        <v>0</v>
      </c>
      <c r="D57" s="71">
        <f>SUM(D58)</f>
        <v>0</v>
      </c>
      <c r="E57" s="45">
        <f>D57/$D$68*100</f>
        <v>0</v>
      </c>
    </row>
    <row r="58" spans="1:5" ht="33.75" customHeight="1">
      <c r="A58" s="23" t="s">
        <v>170</v>
      </c>
      <c r="B58" s="14"/>
      <c r="C58" s="45">
        <f>B58/$B$68*100</f>
        <v>0</v>
      </c>
      <c r="D58" s="14"/>
      <c r="E58" s="45">
        <f>D58/$D$68*100</f>
        <v>0</v>
      </c>
    </row>
    <row r="59" spans="1:5" ht="18" customHeight="1">
      <c r="A59" s="19" t="s">
        <v>36</v>
      </c>
      <c r="B59" s="66">
        <f>SUM(B60)</f>
        <v>17423886</v>
      </c>
      <c r="C59" s="70">
        <f>B59/$B$68*100</f>
        <v>10.179962036859672</v>
      </c>
      <c r="D59" s="66">
        <f>SUM(D60)</f>
        <v>17699746</v>
      </c>
      <c r="E59" s="44">
        <f>D59/$D$68*100</f>
        <v>10.56974748313831</v>
      </c>
    </row>
    <row r="60" spans="1:5" ht="18" customHeight="1">
      <c r="A60" s="22" t="s">
        <v>45</v>
      </c>
      <c r="B60" s="71">
        <f>SUM(B61:B67)</f>
        <v>17423886</v>
      </c>
      <c r="C60" s="72">
        <f>SUM(C61:C67)</f>
        <v>10.179962036859674</v>
      </c>
      <c r="D60" s="71">
        <f>SUM(D61:D67)</f>
        <v>17699746</v>
      </c>
      <c r="E60" s="45">
        <f>SUM(E61:E67)</f>
        <v>10.56974748313831</v>
      </c>
    </row>
    <row r="61" spans="1:5" ht="18" customHeight="1">
      <c r="A61" s="23" t="s">
        <v>37</v>
      </c>
      <c r="B61" s="14">
        <v>16138638</v>
      </c>
      <c r="C61" s="45">
        <f aca="true" t="shared" si="4" ref="C61:C68">B61/$B$68*100</f>
        <v>9.429051714790887</v>
      </c>
      <c r="D61" s="14">
        <v>16315594</v>
      </c>
      <c r="E61" s="45">
        <f>D61/$D$68*100</f>
        <v>9.743174202466323</v>
      </c>
    </row>
    <row r="62" spans="1:5" ht="18" customHeight="1">
      <c r="A62" s="23" t="s">
        <v>38</v>
      </c>
      <c r="B62" s="14">
        <v>1256143</v>
      </c>
      <c r="C62" s="45">
        <f t="shared" si="4"/>
        <v>0.7339056312046016</v>
      </c>
      <c r="D62" s="14">
        <v>1238322</v>
      </c>
      <c r="E62" s="45">
        <f aca="true" t="shared" si="5" ref="E62:E67">D62/$D$68*100</f>
        <v>0.7394880606091634</v>
      </c>
    </row>
    <row r="63" spans="1:5" ht="18" customHeight="1">
      <c r="A63" s="23" t="s">
        <v>71</v>
      </c>
      <c r="B63" s="14">
        <v>15500</v>
      </c>
      <c r="C63" s="45">
        <f t="shared" si="4"/>
        <v>0.009055925387214133</v>
      </c>
      <c r="D63" s="14">
        <v>73085</v>
      </c>
      <c r="E63" s="45">
        <f t="shared" si="5"/>
        <v>0.04364412883694282</v>
      </c>
    </row>
    <row r="64" spans="1:5" ht="18" customHeight="1">
      <c r="A64" s="23" t="s">
        <v>72</v>
      </c>
      <c r="B64" s="14">
        <v>10825</v>
      </c>
      <c r="C64" s="45">
        <f t="shared" si="4"/>
        <v>0.006324541439780193</v>
      </c>
      <c r="D64" s="14">
        <v>65305</v>
      </c>
      <c r="E64" s="45">
        <f t="shared" si="5"/>
        <v>0.03899815056025929</v>
      </c>
    </row>
    <row r="65" spans="1:5" ht="18" customHeight="1">
      <c r="A65" s="23" t="s">
        <v>168</v>
      </c>
      <c r="B65" s="14">
        <v>0</v>
      </c>
      <c r="C65" s="45">
        <f t="shared" si="4"/>
        <v>0</v>
      </c>
      <c r="D65" s="14">
        <v>0</v>
      </c>
      <c r="E65" s="45">
        <f t="shared" si="5"/>
        <v>0</v>
      </c>
    </row>
    <row r="66" spans="1:5" ht="35.25" customHeight="1">
      <c r="A66" s="23" t="s">
        <v>73</v>
      </c>
      <c r="B66" s="24">
        <v>2000</v>
      </c>
      <c r="C66" s="46">
        <f t="shared" si="4"/>
        <v>0.0011685065015760174</v>
      </c>
      <c r="D66" s="24">
        <v>4000</v>
      </c>
      <c r="E66" s="45">
        <f t="shared" si="5"/>
        <v>0.0023886777772151777</v>
      </c>
    </row>
    <row r="67" spans="1:5" ht="18" customHeight="1">
      <c r="A67" s="23" t="s">
        <v>39</v>
      </c>
      <c r="B67" s="14">
        <v>780</v>
      </c>
      <c r="C67" s="45">
        <f t="shared" si="4"/>
        <v>0.0004557175356146467</v>
      </c>
      <c r="D67" s="14">
        <v>3440</v>
      </c>
      <c r="E67" s="45">
        <f t="shared" si="5"/>
        <v>0.002054262888405053</v>
      </c>
    </row>
    <row r="68" spans="1:5" ht="18" customHeight="1" thickBot="1">
      <c r="A68" s="20" t="s">
        <v>70</v>
      </c>
      <c r="B68" s="68">
        <f>B4+B34+B54+B59</f>
        <v>171158654</v>
      </c>
      <c r="C68" s="73">
        <f t="shared" si="4"/>
        <v>100</v>
      </c>
      <c r="D68" s="68">
        <f>D4+D34+D54+D59</f>
        <v>167456659</v>
      </c>
      <c r="E68" s="47">
        <f>D68/$D$68*100</f>
        <v>100</v>
      </c>
    </row>
    <row r="69" ht="19.5" customHeight="1"/>
    <row r="70" ht="19.5" customHeight="1"/>
  </sheetData>
  <mergeCells count="3">
    <mergeCell ref="A1:E1"/>
    <mergeCell ref="D2:E2"/>
    <mergeCell ref="A2:C2"/>
  </mergeCells>
  <printOptions horizontalCentered="1" verticalCentered="1"/>
  <pageMargins left="0.5511811023622047" right="0.5511811023622047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6">
      <selection activeCell="A39" sqref="A39:C39"/>
    </sheetView>
  </sheetViews>
  <sheetFormatPr defaultColWidth="9.00390625" defaultRowHeight="16.5"/>
  <cols>
    <col min="1" max="1" width="27.625" style="1" customWidth="1"/>
    <col min="2" max="2" width="19.625" style="1" customWidth="1"/>
    <col min="3" max="3" width="9.625" style="1" customWidth="1"/>
    <col min="4" max="4" width="19.625" style="1" customWidth="1"/>
    <col min="5" max="5" width="9.625" style="1" customWidth="1"/>
    <col min="6" max="16384" width="8.875" style="1" customWidth="1"/>
  </cols>
  <sheetData>
    <row r="1" spans="1:5" ht="24.75" customHeight="1">
      <c r="A1" s="87" t="str">
        <f>'現金收支概況表'!A1</f>
        <v>高雄市立文山高級中學</v>
      </c>
      <c r="B1" s="87"/>
      <c r="C1" s="87"/>
      <c r="D1" s="87"/>
      <c r="E1" s="87"/>
    </row>
    <row r="2" spans="1:5" ht="30" customHeight="1" thickBot="1">
      <c r="A2" s="88" t="s">
        <v>165</v>
      </c>
      <c r="B2" s="88"/>
      <c r="C2" s="88"/>
      <c r="D2" s="89" t="s">
        <v>82</v>
      </c>
      <c r="E2" s="89"/>
    </row>
    <row r="3" spans="1:5" s="2" customFormat="1" ht="33">
      <c r="A3" s="18" t="s">
        <v>0</v>
      </c>
      <c r="B3" s="17" t="s">
        <v>172</v>
      </c>
      <c r="C3" s="16" t="s">
        <v>80</v>
      </c>
      <c r="D3" s="17" t="s">
        <v>162</v>
      </c>
      <c r="E3" s="16" t="s">
        <v>80</v>
      </c>
    </row>
    <row r="4" spans="1:5" ht="18" customHeight="1">
      <c r="A4" s="6" t="s">
        <v>18</v>
      </c>
      <c r="B4" s="31">
        <f>B5+B9+B14+B17</f>
        <v>173612851</v>
      </c>
      <c r="C4" s="32">
        <f>C5+C9+C14+C17</f>
        <v>100.00000000000001</v>
      </c>
      <c r="D4" s="31">
        <f>D5+D9+D14+D17</f>
        <v>171300521</v>
      </c>
      <c r="E4" s="32">
        <f>E5+E9+E14+E17</f>
        <v>100</v>
      </c>
    </row>
    <row r="5" spans="1:5" ht="18" customHeight="1">
      <c r="A5" s="12" t="s">
        <v>47</v>
      </c>
      <c r="B5" s="14">
        <f>SUM(B6:B8)</f>
        <v>13521822</v>
      </c>
      <c r="C5" s="26">
        <f>SUM(C6:C8)</f>
        <v>7.788491417608251</v>
      </c>
      <c r="D5" s="14">
        <f>SUM(D6:D8)</f>
        <v>14244843</v>
      </c>
      <c r="E5" s="26">
        <f>SUM(E6:E8)</f>
        <v>8.315703254632833</v>
      </c>
    </row>
    <row r="6" spans="1:5" ht="18" customHeight="1">
      <c r="A6" s="10" t="s">
        <v>48</v>
      </c>
      <c r="B6" s="14">
        <v>13521822</v>
      </c>
      <c r="C6" s="26">
        <f>B6/$B$4*100</f>
        <v>7.788491417608251</v>
      </c>
      <c r="D6" s="14">
        <f>'基金來源明細表'!D5</f>
        <v>14244843</v>
      </c>
      <c r="E6" s="26">
        <f>D6/$D$4*100</f>
        <v>8.315703254632833</v>
      </c>
    </row>
    <row r="7" spans="1:5" ht="18" customHeight="1">
      <c r="A7" s="10" t="s">
        <v>49</v>
      </c>
      <c r="B7" s="14">
        <f>'基金來源明細表'!B6</f>
        <v>0</v>
      </c>
      <c r="C7" s="26">
        <f>B7/$B$4*100</f>
        <v>0</v>
      </c>
      <c r="D7" s="14">
        <f>'基金來源明細表'!D6</f>
        <v>0</v>
      </c>
      <c r="E7" s="26">
        <f>D7/$D$4*100</f>
        <v>0</v>
      </c>
    </row>
    <row r="8" spans="1:5" ht="18" customHeight="1">
      <c r="A8" s="10" t="s">
        <v>50</v>
      </c>
      <c r="B8" s="14">
        <f>'基金來源明細表'!B7</f>
        <v>0</v>
      </c>
      <c r="C8" s="26">
        <f>B8/$B$4*100</f>
        <v>0</v>
      </c>
      <c r="D8" s="14">
        <f>'基金來源明細表'!D7</f>
        <v>0</v>
      </c>
      <c r="E8" s="26">
        <f>D8/$D$4*100</f>
        <v>0</v>
      </c>
    </row>
    <row r="9" spans="1:5" ht="18" customHeight="1">
      <c r="A9" s="12" t="s">
        <v>51</v>
      </c>
      <c r="B9" s="14">
        <f>SUM(B10:B13)</f>
        <v>38140</v>
      </c>
      <c r="C9" s="26">
        <f>SUM(C10:C13)</f>
        <v>0.021968419837768805</v>
      </c>
      <c r="D9" s="14">
        <f>SUM(D10:D13)</f>
        <v>39654</v>
      </c>
      <c r="E9" s="26">
        <f>SUM(E10:E13)</f>
        <v>0.023148791240395584</v>
      </c>
    </row>
    <row r="10" spans="1:5" ht="18" customHeight="1">
      <c r="A10" s="10" t="s">
        <v>52</v>
      </c>
      <c r="B10" s="14">
        <f>'基金來源明細表'!B9</f>
        <v>0</v>
      </c>
      <c r="C10" s="26">
        <f>B10/$B$4*100</f>
        <v>0</v>
      </c>
      <c r="D10" s="14">
        <f>'基金來源明細表'!D9</f>
        <v>0</v>
      </c>
      <c r="E10" s="26">
        <f>D10/$D$4*100</f>
        <v>0</v>
      </c>
    </row>
    <row r="11" spans="1:5" ht="18" customHeight="1">
      <c r="A11" s="10" t="s">
        <v>53</v>
      </c>
      <c r="B11" s="14">
        <v>35083</v>
      </c>
      <c r="C11" s="26">
        <f>B11/$B$4*100</f>
        <v>0.02020760548422766</v>
      </c>
      <c r="D11" s="14">
        <f>'基金來源明細表'!D10</f>
        <v>37375</v>
      </c>
      <c r="E11" s="26">
        <f>D11/$D$4*100</f>
        <v>0.02181838080924459</v>
      </c>
    </row>
    <row r="12" spans="1:5" ht="18" customHeight="1">
      <c r="A12" s="10" t="s">
        <v>84</v>
      </c>
      <c r="B12" s="14">
        <f>'基金來源明細表'!B11</f>
        <v>0</v>
      </c>
      <c r="C12" s="26">
        <f>B12/$B$4*100</f>
        <v>0</v>
      </c>
      <c r="D12" s="14">
        <f>'基金來源明細表'!D11</f>
        <v>0</v>
      </c>
      <c r="E12" s="26">
        <f>D12/$D$4*100</f>
        <v>0</v>
      </c>
    </row>
    <row r="13" spans="1:5" ht="18" customHeight="1">
      <c r="A13" s="10" t="s">
        <v>54</v>
      </c>
      <c r="B13" s="14">
        <v>3057</v>
      </c>
      <c r="C13" s="26">
        <f>B13/$B$4*100</f>
        <v>0.0017608143535411444</v>
      </c>
      <c r="D13" s="14">
        <f>'基金來源明細表'!D12</f>
        <v>2279</v>
      </c>
      <c r="E13" s="26">
        <f>D13/$D$4*100</f>
        <v>0.0013304104311509947</v>
      </c>
    </row>
    <row r="14" spans="1:5" ht="18" customHeight="1">
      <c r="A14" s="12" t="s">
        <v>23</v>
      </c>
      <c r="B14" s="14">
        <f>SUM(B15:B16)</f>
        <v>159610853</v>
      </c>
      <c r="C14" s="26">
        <f>SUM(C15:C16)</f>
        <v>91.93492997819615</v>
      </c>
      <c r="D14" s="14">
        <f>SUM(D15:D16)</f>
        <v>156636146</v>
      </c>
      <c r="E14" s="26">
        <f>SUM(E15:E16)</f>
        <v>91.43938680723569</v>
      </c>
    </row>
    <row r="15" spans="1:5" ht="18" customHeight="1">
      <c r="A15" s="10" t="s">
        <v>55</v>
      </c>
      <c r="B15" s="14">
        <v>157545353</v>
      </c>
      <c r="C15" s="26">
        <f>B15/$B$4*100</f>
        <v>90.74521390124514</v>
      </c>
      <c r="D15" s="14">
        <f>'基金來源明細表'!D14</f>
        <v>156113046</v>
      </c>
      <c r="E15" s="26">
        <f>D15/$D$4*100</f>
        <v>91.1340170413142</v>
      </c>
    </row>
    <row r="16" spans="1:5" ht="18" customHeight="1">
      <c r="A16" s="10" t="s">
        <v>56</v>
      </c>
      <c r="B16" s="14">
        <v>2065500</v>
      </c>
      <c r="C16" s="26">
        <f>B16/$B$4*100</f>
        <v>1.1897160769510087</v>
      </c>
      <c r="D16" s="14">
        <f>'基金來源明細表'!D15</f>
        <v>523100</v>
      </c>
      <c r="E16" s="26">
        <f>D16/$D$4*100</f>
        <v>0.3053697659214942</v>
      </c>
    </row>
    <row r="17" spans="1:5" ht="18" customHeight="1">
      <c r="A17" s="12" t="s">
        <v>57</v>
      </c>
      <c r="B17" s="14">
        <f>SUM(B18:B19)</f>
        <v>442036</v>
      </c>
      <c r="C17" s="26">
        <f>SUM(C18:C19)</f>
        <v>0.2546101843578388</v>
      </c>
      <c r="D17" s="14">
        <f>SUM(D18:D19)</f>
        <v>379878</v>
      </c>
      <c r="E17" s="26">
        <f>SUM(E18:E19)</f>
        <v>0.22176114689108273</v>
      </c>
    </row>
    <row r="18" spans="1:5" ht="18" customHeight="1">
      <c r="A18" s="10" t="s">
        <v>58</v>
      </c>
      <c r="B18" s="14">
        <f>'基金來源明細表'!B17</f>
        <v>0</v>
      </c>
      <c r="C18" s="26">
        <f>B18/$B$4*100</f>
        <v>0</v>
      </c>
      <c r="D18" s="14">
        <f>'基金來源明細表'!D17</f>
        <v>0</v>
      </c>
      <c r="E18" s="26">
        <f>D18/$D$4*100</f>
        <v>0</v>
      </c>
    </row>
    <row r="19" spans="1:5" ht="18" customHeight="1">
      <c r="A19" s="10" t="s">
        <v>59</v>
      </c>
      <c r="B19" s="14">
        <v>442036</v>
      </c>
      <c r="C19" s="26">
        <f>B19/$B$4*100</f>
        <v>0.2546101843578388</v>
      </c>
      <c r="D19" s="14">
        <f>'基金來源明細表'!D18</f>
        <v>379878</v>
      </c>
      <c r="E19" s="26">
        <f>D19/$D$4*100</f>
        <v>0.22176114689108273</v>
      </c>
    </row>
    <row r="20" spans="1:5" ht="18" customHeight="1">
      <c r="A20" s="7" t="s">
        <v>68</v>
      </c>
      <c r="B20" s="13">
        <f>B21+B27+B31+B34</f>
        <v>171158654</v>
      </c>
      <c r="C20" s="28">
        <f>C21+C27+C31+C34</f>
        <v>98.58639669479305</v>
      </c>
      <c r="D20" s="13">
        <f>D21+D27+D31+D34</f>
        <v>167456659</v>
      </c>
      <c r="E20" s="28">
        <f>E21+E27+E31+E34</f>
        <v>97.7560710396205</v>
      </c>
    </row>
    <row r="21" spans="1:5" ht="18" customHeight="1">
      <c r="A21" s="12" t="s">
        <v>60</v>
      </c>
      <c r="B21" s="14">
        <f>SUM(B22:B26)</f>
        <v>146423472</v>
      </c>
      <c r="C21" s="26">
        <f>SUM(C22:C26)</f>
        <v>84.33907464603527</v>
      </c>
      <c r="D21" s="14">
        <f>SUM(D22:D26)</f>
        <v>144568078</v>
      </c>
      <c r="E21" s="26">
        <f>SUM(E22:E26)</f>
        <v>84.39441815824951</v>
      </c>
    </row>
    <row r="22" spans="1:5" ht="18" customHeight="1">
      <c r="A22" s="10" t="s">
        <v>61</v>
      </c>
      <c r="B22" s="14">
        <v>146127132</v>
      </c>
      <c r="C22" s="26">
        <f>B22/$B$4*100</f>
        <v>84.16838451665079</v>
      </c>
      <c r="D22" s="14">
        <f>'基金用途明細表'!D5</f>
        <v>144357088</v>
      </c>
      <c r="E22" s="26">
        <f>D22/$D$4*100</f>
        <v>84.27124865545505</v>
      </c>
    </row>
    <row r="23" spans="1:5" ht="18" customHeight="1">
      <c r="A23" s="10" t="s">
        <v>41</v>
      </c>
      <c r="B23" s="14">
        <f>'基金用途明細表'!B13</f>
        <v>0</v>
      </c>
      <c r="C23" s="26">
        <f>B23/$B$4*100</f>
        <v>0</v>
      </c>
      <c r="D23" s="14">
        <f>'基金用途明細表'!D13</f>
        <v>0</v>
      </c>
      <c r="E23" s="26">
        <f>D23/$D$4*100</f>
        <v>0</v>
      </c>
    </row>
    <row r="24" spans="1:5" ht="18" customHeight="1">
      <c r="A24" s="10" t="s">
        <v>62</v>
      </c>
      <c r="B24" s="14">
        <f>'基金用途明細表'!B19</f>
        <v>0</v>
      </c>
      <c r="C24" s="26">
        <f>B24/$B$4*100</f>
        <v>0</v>
      </c>
      <c r="D24" s="14">
        <f>'基金用途明細表'!D19</f>
        <v>0</v>
      </c>
      <c r="E24" s="26">
        <f>D24/$D$4*100</f>
        <v>0</v>
      </c>
    </row>
    <row r="25" spans="1:5" ht="18" customHeight="1">
      <c r="A25" s="10" t="s">
        <v>46</v>
      </c>
      <c r="B25" s="14">
        <f>'基金用途明細表'!B25</f>
        <v>0</v>
      </c>
      <c r="C25" s="26">
        <f>B25/$B$4*100</f>
        <v>0</v>
      </c>
      <c r="D25" s="14">
        <f>'基金用途明細表'!D25</f>
        <v>0</v>
      </c>
      <c r="E25" s="26">
        <f>D25/$D$4*100</f>
        <v>0</v>
      </c>
    </row>
    <row r="26" spans="1:5" ht="18" customHeight="1">
      <c r="A26" s="10" t="s">
        <v>63</v>
      </c>
      <c r="B26" s="14">
        <v>296340</v>
      </c>
      <c r="C26" s="26">
        <f>B26/$B$4*100</f>
        <v>0.17069012938448894</v>
      </c>
      <c r="D26" s="14">
        <f>'基金用途明細表'!D27</f>
        <v>210990</v>
      </c>
      <c r="E26" s="26">
        <f>D26/$D$4*100</f>
        <v>0.1231695027944486</v>
      </c>
    </row>
    <row r="27" spans="1:5" ht="18" customHeight="1">
      <c r="A27" s="12" t="s">
        <v>42</v>
      </c>
      <c r="B27" s="14">
        <f>SUM(B28:B30)</f>
        <v>0</v>
      </c>
      <c r="C27" s="26">
        <f>SUM(C28:C30)</f>
        <v>0</v>
      </c>
      <c r="D27" s="14">
        <f>SUM(D28:D30)</f>
        <v>0</v>
      </c>
      <c r="E27" s="26">
        <f>SUM(E28:E30)</f>
        <v>0</v>
      </c>
    </row>
    <row r="28" spans="1:5" ht="18" customHeight="1">
      <c r="A28" s="10" t="s">
        <v>64</v>
      </c>
      <c r="B28" s="14">
        <f>'基金用途明細表'!B35</f>
        <v>0</v>
      </c>
      <c r="C28" s="26">
        <f>B28/$B$4*100</f>
        <v>0</v>
      </c>
      <c r="D28" s="14">
        <f>'基金用途明細表'!D35</f>
        <v>0</v>
      </c>
      <c r="E28" s="26">
        <f>D28/$D$4*100</f>
        <v>0</v>
      </c>
    </row>
    <row r="29" spans="1:5" ht="18" customHeight="1">
      <c r="A29" s="10" t="s">
        <v>65</v>
      </c>
      <c r="B29" s="14">
        <f>'基金用途明細表'!B42</f>
        <v>0</v>
      </c>
      <c r="C29" s="26">
        <f>B29/$B$4*100</f>
        <v>0</v>
      </c>
      <c r="D29" s="14">
        <f>'基金用途明細表'!D42</f>
        <v>0</v>
      </c>
      <c r="E29" s="26">
        <f>D29/$D$4*100</f>
        <v>0</v>
      </c>
    </row>
    <row r="30" spans="1:5" ht="18" customHeight="1">
      <c r="A30" s="10" t="s">
        <v>24</v>
      </c>
      <c r="B30" s="14">
        <f>'基金用途明細表'!B46</f>
        <v>0</v>
      </c>
      <c r="C30" s="26">
        <f>B30/$B$4*100</f>
        <v>0</v>
      </c>
      <c r="D30" s="14">
        <f>'基金用途明細表'!D46</f>
        <v>0</v>
      </c>
      <c r="E30" s="26">
        <f>D30/$D$4*100</f>
        <v>0</v>
      </c>
    </row>
    <row r="31" spans="1:5" ht="18" customHeight="1">
      <c r="A31" s="12" t="s">
        <v>66</v>
      </c>
      <c r="B31" s="14">
        <f>SUM(B32:B33)</f>
        <v>7311296</v>
      </c>
      <c r="C31" s="26">
        <f>SUM(C32:C33)</f>
        <v>4.211264291719972</v>
      </c>
      <c r="D31" s="14">
        <f>SUM(D32:D33)</f>
        <v>5188835</v>
      </c>
      <c r="E31" s="26">
        <f>SUM(E32:E33)</f>
        <v>3.029083023045797</v>
      </c>
    </row>
    <row r="32" spans="1:5" ht="18" customHeight="1">
      <c r="A32" s="10" t="s">
        <v>43</v>
      </c>
      <c r="B32" s="14">
        <v>7311296</v>
      </c>
      <c r="C32" s="26">
        <f>B32/$B$4*100</f>
        <v>4.211264291719972</v>
      </c>
      <c r="D32" s="14">
        <f>'基金用途明細表'!D56</f>
        <v>5188835</v>
      </c>
      <c r="E32" s="26">
        <f>D32/$D$4*100</f>
        <v>3.029083023045797</v>
      </c>
    </row>
    <row r="33" spans="1:5" ht="18" customHeight="1">
      <c r="A33" s="10" t="s">
        <v>44</v>
      </c>
      <c r="B33" s="14">
        <f>'基金用途明細表'!B57</f>
        <v>0</v>
      </c>
      <c r="C33" s="26">
        <f>B33/$B$4*100</f>
        <v>0</v>
      </c>
      <c r="D33" s="14">
        <f>'基金用途明細表'!D57</f>
        <v>0</v>
      </c>
      <c r="E33" s="26">
        <f>D33/$D$4*100</f>
        <v>0</v>
      </c>
    </row>
    <row r="34" spans="1:5" ht="18" customHeight="1">
      <c r="A34" s="12" t="s">
        <v>67</v>
      </c>
      <c r="B34" s="14">
        <f>SUM(B35)</f>
        <v>17423886</v>
      </c>
      <c r="C34" s="26">
        <f>SUM(C35)</f>
        <v>10.036057757037813</v>
      </c>
      <c r="D34" s="14">
        <f>SUM(D35)</f>
        <v>17699746</v>
      </c>
      <c r="E34" s="26">
        <f>SUM(E35)</f>
        <v>10.332569858325183</v>
      </c>
    </row>
    <row r="35" spans="1:5" ht="18" customHeight="1">
      <c r="A35" s="10" t="s">
        <v>45</v>
      </c>
      <c r="B35" s="14">
        <v>17423886</v>
      </c>
      <c r="C35" s="26">
        <f>B35/$B$4*100</f>
        <v>10.036057757037813</v>
      </c>
      <c r="D35" s="14">
        <f>'基金用途明細表'!D59</f>
        <v>17699746</v>
      </c>
      <c r="E35" s="26">
        <f>D35/$D$4*100</f>
        <v>10.332569858325183</v>
      </c>
    </row>
    <row r="36" spans="1:5" ht="18" customHeight="1">
      <c r="A36" s="7" t="s">
        <v>20</v>
      </c>
      <c r="B36" s="13">
        <f>B4-B20</f>
        <v>2454197</v>
      </c>
      <c r="C36" s="28">
        <f>C4-C20</f>
        <v>1.413603305206962</v>
      </c>
      <c r="D36" s="13">
        <f>D4-D20</f>
        <v>3843862</v>
      </c>
      <c r="E36" s="28">
        <f>E4-E20</f>
        <v>2.243928960379506</v>
      </c>
    </row>
    <row r="37" spans="1:5" ht="18" customHeight="1">
      <c r="A37" s="7" t="s">
        <v>21</v>
      </c>
      <c r="B37" s="13">
        <v>10867145</v>
      </c>
      <c r="C37" s="28">
        <f>B37/$B$4*100</f>
        <v>6.25941278966728</v>
      </c>
      <c r="D37" s="13">
        <v>7023283</v>
      </c>
      <c r="E37" s="28">
        <f>D37/$B$4*100</f>
        <v>4.045370466268076</v>
      </c>
    </row>
    <row r="38" spans="1:5" ht="18" customHeight="1" thickBot="1">
      <c r="A38" s="15" t="s">
        <v>22</v>
      </c>
      <c r="B38" s="29">
        <f>B36+B37</f>
        <v>13321342</v>
      </c>
      <c r="C38" s="30">
        <f>C36+C37</f>
        <v>7.673016094874242</v>
      </c>
      <c r="D38" s="29">
        <f>D36+D37</f>
        <v>10867145</v>
      </c>
      <c r="E38" s="30">
        <f>E36+E37</f>
        <v>6.289299426647582</v>
      </c>
    </row>
    <row r="39" spans="1:3" s="11" customFormat="1" ht="18" customHeight="1">
      <c r="A39" s="86"/>
      <c r="B39" s="86"/>
      <c r="C39" s="86"/>
    </row>
    <row r="40" spans="1:3" s="11" customFormat="1" ht="18" customHeight="1">
      <c r="A40" s="86"/>
      <c r="B40" s="86"/>
      <c r="C40" s="86"/>
    </row>
    <row r="41" spans="1:5" ht="30" customHeight="1">
      <c r="A41" s="5"/>
      <c r="B41" s="5"/>
      <c r="C41" s="5"/>
      <c r="D41" s="5"/>
      <c r="E41" s="5"/>
    </row>
    <row r="42" spans="1:5" ht="19.5" customHeight="1">
      <c r="A42" s="3"/>
      <c r="B42" s="3"/>
      <c r="C42" s="3"/>
      <c r="D42" s="3"/>
      <c r="E42" s="3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5">
    <mergeCell ref="A39:C39"/>
    <mergeCell ref="A40:C40"/>
    <mergeCell ref="A1:E1"/>
    <mergeCell ref="D2:E2"/>
    <mergeCell ref="A2:C2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5">
      <selection activeCell="F5" sqref="F1:F16384"/>
    </sheetView>
  </sheetViews>
  <sheetFormatPr defaultColWidth="9.00390625" defaultRowHeight="16.5"/>
  <cols>
    <col min="1" max="1" width="25.875" style="1" customWidth="1"/>
    <col min="2" max="2" width="20.75390625" style="1" customWidth="1"/>
    <col min="3" max="3" width="12.75390625" style="1" customWidth="1"/>
    <col min="4" max="4" width="20.75390625" style="65" customWidth="1"/>
    <col min="5" max="5" width="12.75390625" style="65" customWidth="1"/>
    <col min="6" max="6" width="15.50390625" style="1" hidden="1" customWidth="1"/>
    <col min="7" max="16384" width="8.875" style="1" customWidth="1"/>
  </cols>
  <sheetData>
    <row r="1" spans="1:5" ht="24.75" customHeight="1">
      <c r="A1" s="87" t="str">
        <f>'現金收支概況表'!A1</f>
        <v>高雄市立文山高級中學</v>
      </c>
      <c r="B1" s="87"/>
      <c r="C1" s="87"/>
      <c r="D1" s="87"/>
      <c r="E1" s="87"/>
    </row>
    <row r="2" spans="1:5" ht="30" customHeight="1" thickBot="1">
      <c r="A2" s="88" t="s">
        <v>158</v>
      </c>
      <c r="B2" s="88"/>
      <c r="C2" s="88"/>
      <c r="D2" s="91" t="s">
        <v>81</v>
      </c>
      <c r="E2" s="91"/>
    </row>
    <row r="3" spans="1:5" s="2" customFormat="1" ht="16.5">
      <c r="A3" s="18" t="s">
        <v>0</v>
      </c>
      <c r="B3" s="17" t="s">
        <v>172</v>
      </c>
      <c r="C3" s="33" t="s">
        <v>1</v>
      </c>
      <c r="D3" s="17" t="s">
        <v>162</v>
      </c>
      <c r="E3" s="62" t="s">
        <v>1</v>
      </c>
    </row>
    <row r="4" spans="1:5" s="2" customFormat="1" ht="24.75" customHeight="1">
      <c r="A4" s="27" t="s">
        <v>75</v>
      </c>
      <c r="B4" s="66">
        <f>SUM(B5+B10+B12)</f>
        <v>32203139</v>
      </c>
      <c r="C4" s="75">
        <f>B4/$B$14*100</f>
        <v>100</v>
      </c>
      <c r="D4" s="66">
        <f>SUM(D5+D10+D12)</f>
        <v>27496478</v>
      </c>
      <c r="E4" s="63">
        <f aca="true" t="shared" si="0" ref="E4:E23">D4/$D$14*100</f>
        <v>100</v>
      </c>
    </row>
    <row r="5" spans="1:5" ht="24.75" customHeight="1">
      <c r="A5" s="7" t="s">
        <v>2</v>
      </c>
      <c r="B5" s="66">
        <f>SUM(B6:B9)</f>
        <v>30511881</v>
      </c>
      <c r="C5" s="75">
        <f>B5/$B$14*100</f>
        <v>94.74815793578384</v>
      </c>
      <c r="D5" s="66">
        <f>SUM(D6:D9)</f>
        <v>25973654</v>
      </c>
      <c r="E5" s="63">
        <f t="shared" si="0"/>
        <v>94.46174888289329</v>
      </c>
    </row>
    <row r="6" spans="1:5" ht="24.75" customHeight="1">
      <c r="A6" s="10" t="s">
        <v>16</v>
      </c>
      <c r="B6" s="14">
        <v>29586881</v>
      </c>
      <c r="C6" s="36">
        <f aca="true" t="shared" si="1" ref="C6:C23">B6/$B$14*100</f>
        <v>91.8757671418305</v>
      </c>
      <c r="D6" s="14">
        <v>25973654</v>
      </c>
      <c r="E6" s="64">
        <f t="shared" si="0"/>
        <v>94.46174888289329</v>
      </c>
    </row>
    <row r="7" spans="1:5" ht="24.75" customHeight="1">
      <c r="A7" s="10" t="s">
        <v>15</v>
      </c>
      <c r="B7" s="14"/>
      <c r="C7" s="36">
        <f t="shared" si="1"/>
        <v>0</v>
      </c>
      <c r="D7" s="14"/>
      <c r="E7" s="64">
        <f t="shared" si="0"/>
        <v>0</v>
      </c>
    </row>
    <row r="8" spans="1:6" ht="39" customHeight="1">
      <c r="A8" s="10" t="s">
        <v>153</v>
      </c>
      <c r="B8" s="14">
        <v>925000</v>
      </c>
      <c r="C8" s="36">
        <f t="shared" si="1"/>
        <v>2.8723907939533473</v>
      </c>
      <c r="D8" s="14"/>
      <c r="E8" s="64">
        <f t="shared" si="0"/>
        <v>0</v>
      </c>
      <c r="F8" s="85">
        <f>B8-D8</f>
        <v>925000</v>
      </c>
    </row>
    <row r="9" spans="1:5" ht="24.75" customHeight="1">
      <c r="A9" s="10" t="s">
        <v>154</v>
      </c>
      <c r="B9" s="14"/>
      <c r="C9" s="36">
        <f t="shared" si="1"/>
        <v>0</v>
      </c>
      <c r="D9" s="14"/>
      <c r="E9" s="64">
        <f t="shared" si="0"/>
        <v>0</v>
      </c>
    </row>
    <row r="10" spans="1:5" ht="32.25" customHeight="1">
      <c r="A10" s="19" t="s">
        <v>85</v>
      </c>
      <c r="B10" s="66">
        <f>B11</f>
        <v>1691258</v>
      </c>
      <c r="C10" s="75">
        <f t="shared" si="1"/>
        <v>5.251842064216163</v>
      </c>
      <c r="D10" s="66">
        <f>D11</f>
        <v>1522824</v>
      </c>
      <c r="E10" s="63">
        <f t="shared" si="0"/>
        <v>5.538251117106707</v>
      </c>
    </row>
    <row r="11" spans="1:5" ht="24.75" customHeight="1">
      <c r="A11" s="10" t="s">
        <v>27</v>
      </c>
      <c r="B11" s="14">
        <v>1691258</v>
      </c>
      <c r="C11" s="36">
        <f t="shared" si="1"/>
        <v>5.251842064216163</v>
      </c>
      <c r="D11" s="14">
        <v>1522824</v>
      </c>
      <c r="E11" s="64">
        <f t="shared" si="0"/>
        <v>5.538251117106707</v>
      </c>
    </row>
    <row r="12" spans="1:5" ht="24.75" customHeight="1">
      <c r="A12" s="7" t="s">
        <v>3</v>
      </c>
      <c r="B12" s="13"/>
      <c r="C12" s="35">
        <f t="shared" si="1"/>
        <v>0</v>
      </c>
      <c r="D12" s="13"/>
      <c r="E12" s="63">
        <f t="shared" si="0"/>
        <v>0</v>
      </c>
    </row>
    <row r="13" spans="1:5" ht="24.75" customHeight="1">
      <c r="A13" s="10" t="s">
        <v>28</v>
      </c>
      <c r="B13" s="14"/>
      <c r="C13" s="36">
        <f t="shared" si="1"/>
        <v>0</v>
      </c>
      <c r="D13" s="14"/>
      <c r="E13" s="64">
        <f t="shared" si="0"/>
        <v>0</v>
      </c>
    </row>
    <row r="14" spans="1:5" ht="24.75" customHeight="1">
      <c r="A14" s="8" t="s">
        <v>74</v>
      </c>
      <c r="B14" s="66">
        <f>B5+B10+B12</f>
        <v>32203139</v>
      </c>
      <c r="C14" s="75">
        <f t="shared" si="1"/>
        <v>100</v>
      </c>
      <c r="D14" s="66">
        <f>D5+D10+D12</f>
        <v>27496478</v>
      </c>
      <c r="E14" s="63">
        <f t="shared" si="0"/>
        <v>100</v>
      </c>
    </row>
    <row r="15" spans="1:5" ht="24.75" customHeight="1">
      <c r="A15" s="8" t="s">
        <v>4</v>
      </c>
      <c r="B15" s="66">
        <f>B16+B19</f>
        <v>18881797</v>
      </c>
      <c r="C15" s="75">
        <f t="shared" si="1"/>
        <v>58.63340527145506</v>
      </c>
      <c r="D15" s="66">
        <f>D16+D19</f>
        <v>16629333</v>
      </c>
      <c r="E15" s="63">
        <f t="shared" si="0"/>
        <v>60.47804740665331</v>
      </c>
    </row>
    <row r="16" spans="1:5" ht="24.75" customHeight="1">
      <c r="A16" s="7" t="s">
        <v>5</v>
      </c>
      <c r="B16" s="66">
        <f>SUM(B17:B18)</f>
        <v>16993460</v>
      </c>
      <c r="C16" s="75">
        <f t="shared" si="1"/>
        <v>52.76957628261021</v>
      </c>
      <c r="D16" s="66">
        <f>SUM(D17:D18)</f>
        <v>14916605</v>
      </c>
      <c r="E16" s="63">
        <f t="shared" si="0"/>
        <v>54.249147836315615</v>
      </c>
    </row>
    <row r="17" spans="1:6" ht="39" customHeight="1">
      <c r="A17" s="10" t="s">
        <v>155</v>
      </c>
      <c r="B17" s="14">
        <v>16978460</v>
      </c>
      <c r="C17" s="36">
        <f t="shared" si="1"/>
        <v>52.722996972438</v>
      </c>
      <c r="D17" s="14">
        <v>14906605</v>
      </c>
      <c r="E17" s="64">
        <f t="shared" si="0"/>
        <v>54.212779542165364</v>
      </c>
      <c r="F17" s="85">
        <f>B17-D17</f>
        <v>2071855</v>
      </c>
    </row>
    <row r="18" spans="1:6" ht="48" customHeight="1">
      <c r="A18" s="10" t="s">
        <v>17</v>
      </c>
      <c r="B18" s="14">
        <v>15000</v>
      </c>
      <c r="C18" s="36">
        <f t="shared" si="1"/>
        <v>0.04657931017221644</v>
      </c>
      <c r="D18" s="14">
        <v>10000</v>
      </c>
      <c r="E18" s="64">
        <f t="shared" si="0"/>
        <v>0.03636829415025444</v>
      </c>
      <c r="F18" s="85">
        <f>B18-D18</f>
        <v>5000</v>
      </c>
    </row>
    <row r="19" spans="1:5" ht="24.75" customHeight="1">
      <c r="A19" s="7" t="s">
        <v>6</v>
      </c>
      <c r="B19" s="66">
        <f>SUM(B20:B20)</f>
        <v>1888337</v>
      </c>
      <c r="C19" s="75">
        <f t="shared" si="1"/>
        <v>5.863828988844845</v>
      </c>
      <c r="D19" s="66">
        <f>SUM(D20:D20)</f>
        <v>1712728</v>
      </c>
      <c r="E19" s="63">
        <f t="shared" si="0"/>
        <v>6.2288995703377</v>
      </c>
    </row>
    <row r="20" spans="1:6" ht="56.25" customHeight="1">
      <c r="A20" s="10" t="s">
        <v>87</v>
      </c>
      <c r="B20" s="14">
        <v>1888337</v>
      </c>
      <c r="C20" s="36">
        <f t="shared" si="1"/>
        <v>5.863828988844845</v>
      </c>
      <c r="D20" s="14">
        <v>1712728</v>
      </c>
      <c r="E20" s="64">
        <f t="shared" si="0"/>
        <v>6.2288995703377</v>
      </c>
      <c r="F20" s="85">
        <f>B20-D20</f>
        <v>175609</v>
      </c>
    </row>
    <row r="21" spans="1:5" ht="24.75" customHeight="1">
      <c r="A21" s="8" t="s">
        <v>29</v>
      </c>
      <c r="B21" s="66">
        <f>SUM(B22)</f>
        <v>13321342</v>
      </c>
      <c r="C21" s="75">
        <f t="shared" si="1"/>
        <v>41.36659472854494</v>
      </c>
      <c r="D21" s="66">
        <f>SUM(D22)</f>
        <v>10867145</v>
      </c>
      <c r="E21" s="63">
        <f t="shared" si="0"/>
        <v>39.52195259334668</v>
      </c>
    </row>
    <row r="22" spans="1:5" ht="24.75" customHeight="1">
      <c r="A22" s="10" t="s">
        <v>159</v>
      </c>
      <c r="B22" s="14">
        <v>13321342</v>
      </c>
      <c r="C22" s="36">
        <f t="shared" si="1"/>
        <v>41.36659472854494</v>
      </c>
      <c r="D22" s="14">
        <v>10867145</v>
      </c>
      <c r="E22" s="64">
        <f t="shared" si="0"/>
        <v>39.52195259334668</v>
      </c>
    </row>
    <row r="23" spans="1:5" ht="24.75" customHeight="1">
      <c r="A23" s="8" t="s">
        <v>74</v>
      </c>
      <c r="B23" s="66">
        <f>B15+B21</f>
        <v>32203139</v>
      </c>
      <c r="C23" s="75">
        <f t="shared" si="1"/>
        <v>100</v>
      </c>
      <c r="D23" s="66">
        <f>D15+D21</f>
        <v>27496478</v>
      </c>
      <c r="E23" s="63">
        <f t="shared" si="0"/>
        <v>100</v>
      </c>
    </row>
    <row r="24" spans="1:5" ht="24.75" customHeight="1" thickBot="1">
      <c r="A24" s="9"/>
      <c r="B24" s="29"/>
      <c r="C24" s="37"/>
      <c r="D24" s="29"/>
      <c r="E24" s="60"/>
    </row>
    <row r="25" spans="1:5" ht="24.75" customHeight="1">
      <c r="A25" s="90" t="s">
        <v>88</v>
      </c>
      <c r="B25" s="90"/>
      <c r="C25" s="90"/>
      <c r="D25" s="90"/>
      <c r="E25" s="90"/>
    </row>
    <row r="26" spans="1:5" ht="24.75" customHeight="1">
      <c r="A26" s="86" t="s">
        <v>86</v>
      </c>
      <c r="B26" s="86"/>
      <c r="C26" s="86"/>
      <c r="D26" s="86"/>
      <c r="E26" s="86"/>
    </row>
    <row r="27" spans="1:5" ht="24.75" customHeight="1">
      <c r="A27" s="86"/>
      <c r="B27" s="86"/>
      <c r="C27" s="86"/>
      <c r="D27" s="86"/>
      <c r="E27" s="86"/>
    </row>
  </sheetData>
  <mergeCells count="6">
    <mergeCell ref="A1:E1"/>
    <mergeCell ref="A2:C2"/>
    <mergeCell ref="A27:E27"/>
    <mergeCell ref="A25:E25"/>
    <mergeCell ref="A26:E26"/>
    <mergeCell ref="D2:E2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16" sqref="C16"/>
    </sheetView>
  </sheetViews>
  <sheetFormatPr defaultColWidth="9.00390625" defaultRowHeight="16.5"/>
  <cols>
    <col min="1" max="1" width="58.25390625" style="1" customWidth="1"/>
    <col min="2" max="3" width="18.625" style="1" customWidth="1"/>
    <col min="4" max="16384" width="8.875" style="1" customWidth="1"/>
  </cols>
  <sheetData>
    <row r="1" spans="1:3" ht="24.75" customHeight="1">
      <c r="A1" s="87" t="str">
        <f>'現金收支概況表'!A1</f>
        <v>高雄市立文山高級中學</v>
      </c>
      <c r="B1" s="87"/>
      <c r="C1" s="87"/>
    </row>
    <row r="2" spans="1:3" ht="30" customHeight="1" thickBot="1">
      <c r="A2" s="92" t="s">
        <v>163</v>
      </c>
      <c r="B2" s="92"/>
      <c r="C2" s="34" t="s">
        <v>82</v>
      </c>
    </row>
    <row r="3" spans="1:3" s="2" customFormat="1" ht="30" customHeight="1">
      <c r="A3" s="18" t="s">
        <v>7</v>
      </c>
      <c r="B3" s="17" t="s">
        <v>173</v>
      </c>
      <c r="C3" s="17" t="s">
        <v>162</v>
      </c>
    </row>
    <row r="4" spans="1:3" ht="30" customHeight="1">
      <c r="A4" s="7" t="s">
        <v>25</v>
      </c>
      <c r="B4" s="14"/>
      <c r="C4" s="14"/>
    </row>
    <row r="5" spans="1:3" ht="30" customHeight="1">
      <c r="A5" s="12" t="s">
        <v>11</v>
      </c>
      <c r="B5" s="77">
        <v>2454197</v>
      </c>
      <c r="C5" s="77">
        <v>3843862</v>
      </c>
    </row>
    <row r="6" spans="1:3" ht="30" customHeight="1">
      <c r="A6" s="12" t="s">
        <v>12</v>
      </c>
      <c r="B6" s="76">
        <f>SUM(B7:B8)</f>
        <v>1151855</v>
      </c>
      <c r="C6" s="76">
        <f>SUM(C7:C8)</f>
        <v>-1858053</v>
      </c>
    </row>
    <row r="7" spans="1:6" ht="30" customHeight="1">
      <c r="A7" s="10" t="s">
        <v>13</v>
      </c>
      <c r="B7" s="14">
        <v>-925000</v>
      </c>
      <c r="C7" s="14">
        <v>0</v>
      </c>
      <c r="F7" s="61"/>
    </row>
    <row r="8" spans="1:3" ht="30" customHeight="1">
      <c r="A8" s="10" t="s">
        <v>14</v>
      </c>
      <c r="B8" s="14">
        <v>2076855</v>
      </c>
      <c r="C8" s="14">
        <v>-1858053</v>
      </c>
    </row>
    <row r="9" spans="1:3" ht="30" customHeight="1">
      <c r="A9" s="48" t="s">
        <v>157</v>
      </c>
      <c r="B9" s="58">
        <f>B5+B6</f>
        <v>3606052</v>
      </c>
      <c r="C9" s="58">
        <f>C5+C6</f>
        <v>1985809</v>
      </c>
    </row>
    <row r="10" spans="1:3" ht="30" customHeight="1">
      <c r="A10" s="7" t="s">
        <v>26</v>
      </c>
      <c r="B10" s="14"/>
      <c r="C10" s="14"/>
    </row>
    <row r="11" spans="1:3" ht="30" customHeight="1">
      <c r="A11" s="12" t="s">
        <v>77</v>
      </c>
      <c r="B11" s="14"/>
      <c r="C11" s="14"/>
    </row>
    <row r="12" spans="1:3" ht="30" customHeight="1">
      <c r="A12" s="12" t="s">
        <v>167</v>
      </c>
      <c r="B12" s="14">
        <v>-168434</v>
      </c>
      <c r="C12" s="14"/>
    </row>
    <row r="13" spans="1:3" ht="30" customHeight="1">
      <c r="A13" s="12" t="s">
        <v>76</v>
      </c>
      <c r="B13" s="14">
        <v>0</v>
      </c>
      <c r="C13" s="14">
        <v>277573</v>
      </c>
    </row>
    <row r="14" spans="1:3" ht="30" customHeight="1">
      <c r="A14" s="12" t="s">
        <v>78</v>
      </c>
      <c r="B14" s="14">
        <v>175609</v>
      </c>
      <c r="C14" s="14">
        <v>-170022</v>
      </c>
    </row>
    <row r="15" spans="1:3" ht="30" customHeight="1">
      <c r="A15" s="48" t="s">
        <v>83</v>
      </c>
      <c r="B15" s="66">
        <f>SUM(B11:B14)</f>
        <v>7175</v>
      </c>
      <c r="C15" s="66">
        <f>SUM(C11:C14)</f>
        <v>107551</v>
      </c>
    </row>
    <row r="16" spans="1:3" ht="30" customHeight="1">
      <c r="A16" s="7" t="s">
        <v>8</v>
      </c>
      <c r="B16" s="74">
        <f>B9+B15</f>
        <v>3613227</v>
      </c>
      <c r="C16" s="74">
        <f>C9+C15</f>
        <v>2093360</v>
      </c>
    </row>
    <row r="17" spans="1:3" ht="30" customHeight="1">
      <c r="A17" s="7" t="s">
        <v>10</v>
      </c>
      <c r="B17" s="13">
        <v>25973654</v>
      </c>
      <c r="C17" s="13">
        <v>23880294</v>
      </c>
    </row>
    <row r="18" spans="1:3" ht="30" customHeight="1">
      <c r="A18" s="7" t="s">
        <v>9</v>
      </c>
      <c r="B18" s="13">
        <f>B17+B16</f>
        <v>29586881</v>
      </c>
      <c r="C18" s="13">
        <f>C17+C16</f>
        <v>25973654</v>
      </c>
    </row>
    <row r="19" spans="1:3" ht="30" customHeight="1" thickBot="1">
      <c r="A19" s="15"/>
      <c r="B19" s="29"/>
      <c r="C19" s="29"/>
    </row>
  </sheetData>
  <mergeCells count="2">
    <mergeCell ref="A1:C1"/>
    <mergeCell ref="A2:B2"/>
  </mergeCells>
  <printOptions horizontalCentered="1"/>
  <pageMargins left="0.35433070866141736" right="0.35433070866141736" top="1.1811023622047245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4:D14"/>
  <sheetViews>
    <sheetView workbookViewId="0" topLeftCell="A2">
      <selection activeCell="E5" sqref="E5"/>
    </sheetView>
  </sheetViews>
  <sheetFormatPr defaultColWidth="9.00390625" defaultRowHeight="16.5"/>
  <cols>
    <col min="1" max="16384" width="9.00390625" style="1" customWidth="1"/>
  </cols>
  <sheetData>
    <row r="14" ht="16.5">
      <c r="D14"/>
    </row>
  </sheetData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2015-02-24T05:42:48Z</cp:lastPrinted>
  <dcterms:created xsi:type="dcterms:W3CDTF">2004-04-08T06:54:43Z</dcterms:created>
  <dcterms:modified xsi:type="dcterms:W3CDTF">2015-02-24T06:21:11Z</dcterms:modified>
  <cp:category/>
  <cp:version/>
  <cp:contentType/>
  <cp:contentStatus/>
</cp:coreProperties>
</file>