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tabRatio="851" activeTab="0"/>
  </bookViews>
  <sheets>
    <sheet name="現金收支概況表" sheetId="1" r:id="rId1"/>
    <sheet name="基金來源明細表" sheetId="2" r:id="rId2"/>
    <sheet name="基金用途明細表" sheetId="3" r:id="rId3"/>
    <sheet name="基金來源、用途及餘絀表" sheetId="4" r:id="rId4"/>
    <sheet name="平衡表" sheetId="5" r:id="rId5"/>
    <sheet name="現金流量決算表" sheetId="6" r:id="rId6"/>
    <sheet name="gg" sheetId="7" state="hidden" r:id="rId7"/>
  </sheets>
  <definedNames>
    <definedName name="_xlnm.Print_Area" localSheetId="4">'平衡表'!$A$1:$E$27</definedName>
    <definedName name="_xlnm.Print_Titles" localSheetId="4">'平衡表'!$1:$3</definedName>
    <definedName name="_xlnm.Print_Titles" localSheetId="2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<sst xmlns="http://schemas.openxmlformats.org/spreadsheetml/2006/main" count="255" uniqueCount="173">
  <si>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</si>
  <si>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</si>
  <si>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</si>
  <si>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</si>
  <si>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</si>
  <si>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</si>
  <si>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</si>
  <si>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</si>
  <si>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</si>
  <si>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</si>
  <si>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</si>
  <si>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</si>
  <si>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</si>
  <si>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</si>
  <si>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</si>
  <si>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</si>
  <si>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現金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</si>
  <si>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</si>
  <si>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</si>
  <si>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</si>
  <si>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</si>
  <si>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</si>
  <si>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</si>
  <si>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</si>
  <si>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</si>
  <si>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</si>
  <si>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</si>
  <si>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</si>
  <si>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</si>
  <si>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</si>
  <si>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</si>
  <si>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</si>
  <si>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</si>
  <si>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</si>
  <si>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</si>
  <si>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</si>
  <si>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</si>
  <si>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</si>
  <si>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</si>
  <si>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</si>
  <si>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</si>
  <si>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</si>
  <si>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</si>
  <si>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</si>
  <si>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</si>
  <si>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</si>
  <si>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</si>
  <si>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</si>
  <si>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</si>
  <si>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</si>
  <si>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</si>
  <si>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</si>
  <si>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</si>
  <si>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</si>
  <si>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</si>
  <si>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</si>
  <si>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</si>
  <si>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</si>
  <si>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</si>
  <si>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</si>
  <si>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</si>
  <si>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</si>
  <si>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</si>
  <si>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</si>
  <si>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</si>
  <si>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</si>
  <si>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</si>
  <si>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</si>
  <si>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</si>
  <si>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</si>
  <si>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</si>
  <si>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</si>
  <si>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</si>
  <si>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會費.捐助.補助.分攤.救濟與交流活動費</t>
  </si>
  <si>
    <t>合      計</t>
  </si>
  <si>
    <t>資產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</si>
  <si>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</si>
  <si>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</si>
  <si>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</si>
  <si>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</si>
  <si>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</si>
  <si>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單位：新台幣元</t>
  </si>
  <si>
    <t>單位：新台幣元</t>
  </si>
  <si>
    <t>其他活動之淨現金流入（流出－）</t>
  </si>
  <si>
    <t>資產使用及權利金收入</t>
  </si>
  <si>
    <t>長期應收款項、貸墊款及準備金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</si>
  <si>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</si>
  <si>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>雜項負債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</si>
  <si>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</si>
  <si>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 xml:space="preserve">  現 金 收 支 概 況 表</t>
  </si>
  <si>
    <t>單位：新台幣元</t>
  </si>
  <si>
    <t>項                   目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</si>
  <si>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</si>
  <si>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</si>
  <si>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</si>
  <si>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</si>
  <si>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</si>
  <si>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</si>
  <si>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</si>
  <si>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</si>
  <si>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</si>
  <si>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資產使用及權利金收入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</si>
  <si>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</si>
  <si>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</si>
  <si>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</si>
  <si>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</si>
  <si>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</si>
  <si>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</si>
  <si>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</si>
  <si>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</si>
  <si>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</si>
  <si>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</si>
  <si>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</si>
  <si>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</si>
  <si>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</si>
  <si>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</si>
  <si>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</si>
  <si>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</si>
  <si>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</si>
  <si>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</si>
  <si>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</si>
  <si>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</si>
  <si>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</si>
  <si>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</si>
  <si>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</si>
  <si>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</si>
  <si>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</si>
  <si>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</si>
  <si>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</si>
  <si>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</si>
  <si>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</si>
  <si>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</si>
  <si>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</si>
  <si>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</si>
  <si>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</si>
  <si>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</si>
  <si>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</si>
  <si>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</si>
  <si>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</si>
  <si>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雜項設備</t>
  </si>
  <si>
    <t xml:space="preserve">    無形資產</t>
  </si>
  <si>
    <t xml:space="preserve">    雜項資產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</si>
  <si>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</si>
  <si>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</si>
  <si>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</si>
  <si>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</si>
  <si>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</si>
  <si>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</si>
  <si>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>本期現金餘絀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</si>
  <si>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</si>
  <si>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</si>
  <si>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</si>
  <si>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</si>
  <si>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t>應收款項</t>
  </si>
  <si>
    <t>預付款項</t>
  </si>
  <si>
    <t>應付款項</t>
  </si>
  <si>
    <t xml:space="preserve">  應付預付項目調整增（減）數</t>
  </si>
  <si>
    <t>業務活動之淨現金流入（流出－）</t>
  </si>
  <si>
    <t>101年度</t>
  </si>
  <si>
    <t>101年度</t>
  </si>
  <si>
    <t xml:space="preserve">    平   衡   表</t>
  </si>
  <si>
    <t>累積餘額</t>
  </si>
  <si>
    <t>高雄市立文山高級中學</t>
  </si>
  <si>
    <t>102年度</t>
  </si>
  <si>
    <t>102年度</t>
  </si>
  <si>
    <t xml:space="preserve">         現金流量決算表</t>
  </si>
  <si>
    <t>基 金 來 源 明 細表</t>
  </si>
  <si>
    <t>基金來源、用途及餘絀表</t>
  </si>
  <si>
    <t>基 金 用 途 明 細 表</t>
  </si>
  <si>
    <t>增加投資、長期應收款項、貸墊款及準備金淨減(淨增－)</t>
  </si>
  <si>
    <t>稅捐.規費(強制費)</t>
  </si>
  <si>
    <t>稅捐.規費(強制費)</t>
  </si>
  <si>
    <t>購建固定、無形資產及非理財目的之長期投資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</si>
</sst>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  <font>
      <sz val="12"/>
      <color indexed="20"/>
      <name val="標楷體"/>
      <family val="4"/>
    </font>
    <font>
      <b/>
      <sz val="12"/>
      <color indexed="20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78" fontId="10" fillId="0" borderId="8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 indent="1"/>
    </xf>
    <xf numFmtId="0" fontId="13" fillId="0" borderId="2" xfId="0" applyFont="1" applyBorder="1" applyAlignment="1">
      <alignment horizontal="left" indent="2"/>
    </xf>
    <xf numFmtId="0" fontId="11" fillId="2" borderId="2" xfId="0" applyFont="1" applyFill="1" applyBorder="1" applyAlignment="1">
      <alignment/>
    </xf>
    <xf numFmtId="178" fontId="10" fillId="0" borderId="4" xfId="0" applyNumberFormat="1" applyFont="1" applyBorder="1" applyAlignment="1">
      <alignment/>
    </xf>
    <xf numFmtId="178" fontId="10" fillId="0" borderId="7" xfId="0" applyNumberFormat="1" applyFont="1" applyBorder="1" applyAlignment="1">
      <alignment/>
    </xf>
    <xf numFmtId="185" fontId="13" fillId="0" borderId="4" xfId="0" applyNumberFormat="1" applyFont="1" applyBorder="1" applyAlignment="1">
      <alignment horizontal="right"/>
    </xf>
    <xf numFmtId="185" fontId="16" fillId="3" borderId="4" xfId="0" applyNumberFormat="1" applyFont="1" applyFill="1" applyBorder="1" applyAlignment="1">
      <alignment horizontal="right"/>
    </xf>
    <xf numFmtId="177" fontId="16" fillId="4" borderId="4" xfId="0" applyNumberFormat="1" applyFont="1" applyFill="1" applyBorder="1" applyAlignment="1">
      <alignment/>
    </xf>
    <xf numFmtId="185" fontId="1" fillId="3" borderId="4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 wrapText="1"/>
    </xf>
    <xf numFmtId="178" fontId="4" fillId="0" borderId="14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7" fontId="4" fillId="3" borderId="4" xfId="0" applyNumberFormat="1" applyFont="1" applyFill="1" applyBorder="1" applyAlignment="1">
      <alignment/>
    </xf>
    <xf numFmtId="184" fontId="4" fillId="3" borderId="4" xfId="0" applyNumberFormat="1" applyFont="1" applyFill="1" applyBorder="1" applyAlignment="1">
      <alignment/>
    </xf>
    <xf numFmtId="177" fontId="4" fillId="3" borderId="7" xfId="0" applyNumberFormat="1" applyFont="1" applyFill="1" applyBorder="1" applyAlignment="1">
      <alignment/>
    </xf>
    <xf numFmtId="184" fontId="4" fillId="3" borderId="7" xfId="0" applyNumberFormat="1" applyFont="1" applyFill="1" applyBorder="1" applyAlignment="1">
      <alignment/>
    </xf>
    <xf numFmtId="186" fontId="4" fillId="3" borderId="4" xfId="0" applyNumberFormat="1" applyFont="1" applyFill="1" applyBorder="1" applyAlignment="1">
      <alignment/>
    </xf>
    <xf numFmtId="177" fontId="1" fillId="3" borderId="4" xfId="0" applyNumberFormat="1" applyFont="1" applyFill="1" applyBorder="1" applyAlignment="1">
      <alignment/>
    </xf>
    <xf numFmtId="186" fontId="1" fillId="3" borderId="4" xfId="0" applyNumberFormat="1" applyFont="1" applyFill="1" applyBorder="1" applyAlignment="1">
      <alignment/>
    </xf>
    <xf numFmtId="186" fontId="4" fillId="3" borderId="7" xfId="0" applyNumberFormat="1" applyFont="1" applyFill="1" applyBorder="1" applyAlignment="1">
      <alignment/>
    </xf>
    <xf numFmtId="177" fontId="4" fillId="5" borderId="4" xfId="0" applyNumberFormat="1" applyFont="1" applyFill="1" applyBorder="1" applyAlignment="1">
      <alignment/>
    </xf>
    <xf numFmtId="178" fontId="4" fillId="3" borderId="10" xfId="0" applyNumberFormat="1" applyFont="1" applyFill="1" applyBorder="1" applyAlignment="1">
      <alignment/>
    </xf>
    <xf numFmtId="177" fontId="1" fillId="5" borderId="4" xfId="0" applyNumberFormat="1" applyFont="1" applyFill="1" applyBorder="1" applyAlignment="1">
      <alignment/>
    </xf>
    <xf numFmtId="177" fontId="15" fillId="2" borderId="4" xfId="0" applyNumberFormat="1" applyFont="1" applyFill="1" applyBorder="1" applyAlignment="1">
      <alignment/>
    </xf>
    <xf numFmtId="185" fontId="10" fillId="3" borderId="8" xfId="0" applyNumberFormat="1" applyFont="1" applyFill="1" applyBorder="1" applyAlignment="1">
      <alignment horizontal="right"/>
    </xf>
    <xf numFmtId="178" fontId="10" fillId="3" borderId="8" xfId="0" applyNumberFormat="1" applyFont="1" applyFill="1" applyBorder="1" applyAlignment="1">
      <alignment/>
    </xf>
    <xf numFmtId="178" fontId="10" fillId="3" borderId="4" xfId="0" applyNumberFormat="1" applyFont="1" applyFill="1" applyBorder="1" applyAlignment="1">
      <alignment/>
    </xf>
    <xf numFmtId="185" fontId="11" fillId="3" borderId="4" xfId="0" applyNumberFormat="1" applyFont="1" applyFill="1" applyBorder="1" applyAlignment="1">
      <alignment horizontal="right"/>
    </xf>
    <xf numFmtId="185" fontId="4" fillId="3" borderId="4" xfId="0" applyNumberFormat="1" applyFont="1" applyFill="1" applyBorder="1" applyAlignment="1">
      <alignment horizontal="right"/>
    </xf>
    <xf numFmtId="185" fontId="4" fillId="3" borderId="7" xfId="0" applyNumberFormat="1" applyFont="1" applyFill="1" applyBorder="1" applyAlignment="1">
      <alignment horizontal="right"/>
    </xf>
    <xf numFmtId="178" fontId="10" fillId="3" borderId="7" xfId="0" applyNumberFormat="1" applyFont="1" applyFill="1" applyBorder="1" applyAlignment="1">
      <alignment/>
    </xf>
    <xf numFmtId="177" fontId="1" fillId="3" borderId="0" xfId="0" applyNumberFormat="1" applyFont="1" applyFill="1" applyAlignment="1">
      <alignment/>
    </xf>
    <xf numFmtId="0" fontId="1" fillId="0" borderId="0" xfId="0" applyFont="1" applyAlignment="1">
      <alignment/>
    </xf>
    <xf numFmtId="176" fontId="12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4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247650</xdr:rowOff>
    </xdr:from>
    <xdr:to>
      <xdr:col>5</xdr:col>
      <xdr:colOff>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70770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209550</xdr:rowOff>
    </xdr:from>
    <xdr:to>
      <xdr:col>5</xdr:col>
      <xdr:colOff>0</xdr:colOff>
      <xdr:row>16</xdr:row>
      <xdr:rowOff>219075</xdr:rowOff>
    </xdr:to>
    <xdr:sp>
      <xdr:nvSpPr>
        <xdr:cNvPr id="2" name="Line 5"/>
        <xdr:cNvSpPr>
          <a:spLocks/>
        </xdr:cNvSpPr>
      </xdr:nvSpPr>
      <xdr:spPr>
        <a:xfrm flipV="1">
          <a:off x="7077075" y="547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238125</xdr:rowOff>
    </xdr:from>
    <xdr:to>
      <xdr:col>5</xdr:col>
      <xdr:colOff>0</xdr:colOff>
      <xdr:row>17</xdr:row>
      <xdr:rowOff>238125</xdr:rowOff>
    </xdr:to>
    <xdr:sp>
      <xdr:nvSpPr>
        <xdr:cNvPr id="3" name="Line 6"/>
        <xdr:cNvSpPr>
          <a:spLocks/>
        </xdr:cNvSpPr>
      </xdr:nvSpPr>
      <xdr:spPr>
        <a:xfrm>
          <a:off x="70770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238125</xdr:rowOff>
    </xdr:from>
    <xdr:to>
      <xdr:col>5</xdr:col>
      <xdr:colOff>0</xdr:colOff>
      <xdr:row>19</xdr:row>
      <xdr:rowOff>238125</xdr:rowOff>
    </xdr:to>
    <xdr:sp>
      <xdr:nvSpPr>
        <xdr:cNvPr id="4" name="Line 7"/>
        <xdr:cNvSpPr>
          <a:spLocks/>
        </xdr:cNvSpPr>
      </xdr:nvSpPr>
      <xdr:spPr>
        <a:xfrm>
          <a:off x="70770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238125</xdr:rowOff>
    </xdr:from>
    <xdr:to>
      <xdr:col>5</xdr:col>
      <xdr:colOff>0</xdr:colOff>
      <xdr:row>19</xdr:row>
      <xdr:rowOff>238125</xdr:rowOff>
    </xdr:to>
    <xdr:sp>
      <xdr:nvSpPr>
        <xdr:cNvPr id="5" name="Line 8"/>
        <xdr:cNvSpPr>
          <a:spLocks/>
        </xdr:cNvSpPr>
      </xdr:nvSpPr>
      <xdr:spPr>
        <a:xfrm>
          <a:off x="70770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68"/>
  <sheetViews>
    <sheetView tabSelected="1" workbookViewId="0" topLeftCell="A1">
      <selection activeCell="D2" sqref="D2:E2"/>
    </sheetView>
  </sheetViews>
  <sheetFormatPr defaultColWidth="9.00390625" defaultRowHeight="16.5"/>
  <cols>
    <col min="1" max="1" width="36.00390625" style="1" customWidth="1"/>
    <col min="2" max="2" width="19.50390625" style="1" customWidth="1"/>
    <col min="3" max="3" width="11.25390625" style="1" customWidth="1"/>
    <col min="4" max="4" width="19.50390625" style="1" customWidth="1"/>
    <col min="5" max="5" width="11.25390625" style="1" customWidth="1"/>
    <col min="6" max="16384" width="8.875" style="1" customWidth="1"/>
  </cols>
  <sheetData>
    <row r="1" spans="1:5" ht="24.75" customHeight="1">
      <c r="A1" s="87" t="s">
        <v>162</v>
      </c>
      <c r="B1" s="87"/>
      <c r="C1" s="87"/>
      <c r="D1" s="87"/>
      <c r="E1" s="87"/>
    </row>
    <row r="2" spans="1:5" ht="24.75" customHeight="1" thickBot="1">
      <c r="A2" s="88" t="s">
        <v>89</v>
      </c>
      <c r="B2" s="88"/>
      <c r="C2" s="88"/>
      <c r="D2" s="89" t="s">
        <v>90</v>
      </c>
      <c r="E2" s="89"/>
    </row>
    <row r="3" spans="1:5" s="2" customFormat="1" ht="33">
      <c r="A3" s="18" t="s">
        <v>91</v>
      </c>
      <c r="B3" s="17" t="s">
        <v>163</v>
      </c>
      <c r="C3" s="16" t="s">
        <v>92</v>
      </c>
      <c r="D3" s="17" t="s">
        <v>158</v>
      </c>
      <c r="E3" s="16" t="s">
        <v>92</v>
      </c>
    </row>
    <row r="4" spans="1:5" ht="21.75" customHeight="1">
      <c r="A4" s="6" t="s">
        <v>93</v>
      </c>
      <c r="B4" s="78">
        <f>B5+B9+B14+B17+B20</f>
        <v>170679521</v>
      </c>
      <c r="C4" s="79">
        <f>B4/(B4+B40)*100</f>
        <v>99.64329608174873</v>
      </c>
      <c r="D4" s="78">
        <f>D5+D9+D14+D17+D20</f>
        <v>165575146</v>
      </c>
      <c r="E4" s="49">
        <f>D4/(D4+D40)*100</f>
        <v>99.3850431701356</v>
      </c>
    </row>
    <row r="5" spans="1:5" ht="21.75" customHeight="1">
      <c r="A5" s="12" t="s">
        <v>94</v>
      </c>
      <c r="B5" s="59">
        <f>SUM(B6:B8)</f>
        <v>14244843</v>
      </c>
      <c r="C5" s="80">
        <f>B5/(B4+B40)*100</f>
        <v>8.316188728271777</v>
      </c>
      <c r="D5" s="59">
        <f>SUM(D6:D8)</f>
        <v>13850516</v>
      </c>
      <c r="E5" s="54">
        <f>D5/(D4+D40)*100</f>
        <v>8.313651920854436</v>
      </c>
    </row>
    <row r="6" spans="1:5" ht="21.75" customHeight="1">
      <c r="A6" s="10" t="s">
        <v>95</v>
      </c>
      <c r="B6" s="38">
        <v>14244843</v>
      </c>
      <c r="C6" s="54">
        <f>B6/(B4+B40)*100</f>
        <v>8.316188728271777</v>
      </c>
      <c r="D6" s="38">
        <v>13850516</v>
      </c>
      <c r="E6" s="54">
        <f>D6/(D4+D40)*100</f>
        <v>8.313651920854436</v>
      </c>
    </row>
    <row r="7" spans="1:5" ht="21.75" customHeight="1">
      <c r="A7" s="10" t="s">
        <v>96</v>
      </c>
      <c r="B7" s="38"/>
      <c r="C7" s="54">
        <f>B7/(B4+B40)*100</f>
        <v>0</v>
      </c>
      <c r="D7" s="38"/>
      <c r="E7" s="54">
        <f>D7/(D4+D40)*100</f>
        <v>0</v>
      </c>
    </row>
    <row r="8" spans="1:5" ht="21.75" customHeight="1">
      <c r="A8" s="10" t="s">
        <v>97</v>
      </c>
      <c r="B8" s="38"/>
      <c r="C8" s="54">
        <f>B8/(B4+B40)*100</f>
        <v>0</v>
      </c>
      <c r="D8" s="38"/>
      <c r="E8" s="54">
        <f>D8/(D4+D40)*100</f>
        <v>0</v>
      </c>
    </row>
    <row r="9" spans="1:5" ht="21.75" customHeight="1">
      <c r="A9" s="12" t="s">
        <v>98</v>
      </c>
      <c r="B9" s="59">
        <f>SUM(B10:B13)</f>
        <v>39654</v>
      </c>
      <c r="C9" s="80">
        <f>B9/(B4+B40)*100</f>
        <v>0.02315014267485356</v>
      </c>
      <c r="D9" s="59">
        <f>SUM(D10:D13)</f>
        <v>2158</v>
      </c>
      <c r="E9" s="54">
        <f>D9/(D4+D40)*100</f>
        <v>0.0012953207552125767</v>
      </c>
    </row>
    <row r="10" spans="1:5" ht="21.75" customHeight="1">
      <c r="A10" s="10" t="s">
        <v>99</v>
      </c>
      <c r="B10" s="39"/>
      <c r="C10" s="54">
        <f>B10/(B4+B40)*100</f>
        <v>0</v>
      </c>
      <c r="D10" s="39"/>
      <c r="E10" s="54">
        <f>D10/(D4+D40)*100</f>
        <v>0</v>
      </c>
    </row>
    <row r="11" spans="1:5" ht="21.75" customHeight="1">
      <c r="A11" s="10" t="s">
        <v>100</v>
      </c>
      <c r="B11" s="39">
        <v>37375</v>
      </c>
      <c r="C11" s="54">
        <f>B11/(B4+B40)*100</f>
        <v>0.02181965457388036</v>
      </c>
      <c r="D11" s="39"/>
      <c r="E11" s="54">
        <f>D11/(D4+D40)*100</f>
        <v>0</v>
      </c>
    </row>
    <row r="12" spans="1:5" ht="21.75" customHeight="1">
      <c r="A12" s="10" t="s">
        <v>101</v>
      </c>
      <c r="B12" s="38"/>
      <c r="C12" s="54">
        <f>B12/(B4+B40)*100</f>
        <v>0</v>
      </c>
      <c r="D12" s="38"/>
      <c r="E12" s="54">
        <f>D12/(D4+D40)*100</f>
        <v>0</v>
      </c>
    </row>
    <row r="13" spans="1:5" ht="21.75" customHeight="1">
      <c r="A13" s="10" t="s">
        <v>102</v>
      </c>
      <c r="B13" s="38">
        <v>2279</v>
      </c>
      <c r="C13" s="54">
        <f>B13/(B4+B40)*100</f>
        <v>0.0013304881009731997</v>
      </c>
      <c r="D13" s="38">
        <v>2158</v>
      </c>
      <c r="E13" s="54">
        <f>D13/(D4+D40)*100</f>
        <v>0.0012953207552125767</v>
      </c>
    </row>
    <row r="14" spans="1:5" ht="21.75" customHeight="1">
      <c r="A14" s="12" t="s">
        <v>103</v>
      </c>
      <c r="B14" s="59">
        <f>SUM(B15:B16)</f>
        <v>156025146</v>
      </c>
      <c r="C14" s="80">
        <f>B14/(B4+B40)*100</f>
        <v>91.08802115208698</v>
      </c>
      <c r="D14" s="59">
        <f>SUM(D15:D16)</f>
        <v>150639142</v>
      </c>
      <c r="E14" s="54">
        <f>D14/(D4+D40)*100</f>
        <v>90.41983650603085</v>
      </c>
    </row>
    <row r="15" spans="1:5" ht="21.75" customHeight="1">
      <c r="A15" s="10" t="s">
        <v>104</v>
      </c>
      <c r="B15" s="38">
        <v>156025146</v>
      </c>
      <c r="C15" s="54">
        <f>B15/(B4+B40)*100</f>
        <v>91.08802115208698</v>
      </c>
      <c r="D15" s="38">
        <v>150639142</v>
      </c>
      <c r="E15" s="54">
        <f>D15/(D4+D40)*100</f>
        <v>90.41983650603085</v>
      </c>
    </row>
    <row r="16" spans="1:5" ht="21.75" customHeight="1">
      <c r="A16" s="10" t="s">
        <v>105</v>
      </c>
      <c r="B16" s="38"/>
      <c r="C16" s="54">
        <f>B16/(B4+B40)*100</f>
        <v>0</v>
      </c>
      <c r="D16" s="38"/>
      <c r="E16" s="54">
        <f>D16/(D4+D40)*100</f>
        <v>0</v>
      </c>
    </row>
    <row r="17" spans="1:5" ht="21.75" customHeight="1">
      <c r="A17" s="12" t="s">
        <v>106</v>
      </c>
      <c r="B17" s="59">
        <f>SUM(B18:B19)</f>
        <v>379878</v>
      </c>
      <c r="C17" s="80">
        <f>B17/(B4+B40)*100</f>
        <v>0.2217740933837197</v>
      </c>
      <c r="D17" s="59">
        <f>SUM(D18:D19)</f>
        <v>1057833</v>
      </c>
      <c r="E17" s="54">
        <f>D17/(D4+D40)*100</f>
        <v>0.6349550697167681</v>
      </c>
    </row>
    <row r="18" spans="1:5" ht="21.75" customHeight="1">
      <c r="A18" s="10" t="s">
        <v>107</v>
      </c>
      <c r="B18" s="38"/>
      <c r="C18" s="54">
        <f>B18/(B4+B40)*100</f>
        <v>0</v>
      </c>
      <c r="D18" s="38"/>
      <c r="E18" s="54">
        <f>D18/(D4+D40)*100</f>
        <v>0</v>
      </c>
    </row>
    <row r="19" spans="1:5" ht="21.75" customHeight="1">
      <c r="A19" s="10" t="s">
        <v>108</v>
      </c>
      <c r="B19" s="38">
        <v>379878</v>
      </c>
      <c r="C19" s="54">
        <f>B19/(B4+B40)*100</f>
        <v>0.2217740933837197</v>
      </c>
      <c r="D19" s="38">
        <v>1057833</v>
      </c>
      <c r="E19" s="54">
        <f>D19/(D4+D40)*100</f>
        <v>0.6349550697167681</v>
      </c>
    </row>
    <row r="20" spans="1:5" ht="21.75" customHeight="1">
      <c r="A20" s="51" t="s">
        <v>109</v>
      </c>
      <c r="B20" s="81">
        <f>B21+B22</f>
        <v>-10000</v>
      </c>
      <c r="C20" s="80">
        <f>B20/(B4+B40)*100</f>
        <v>-0.0058380346685967515</v>
      </c>
      <c r="D20" s="81">
        <f>D21+D22</f>
        <v>25497</v>
      </c>
      <c r="E20" s="54">
        <f>D20/(D4+D40)*100</f>
        <v>0.015304352778338769</v>
      </c>
    </row>
    <row r="21" spans="1:5" ht="21.75" customHeight="1">
      <c r="A21" s="52" t="s">
        <v>110</v>
      </c>
      <c r="B21" s="38">
        <v>0</v>
      </c>
      <c r="C21" s="54">
        <f>B21/(B4+B40)*100</f>
        <v>0</v>
      </c>
      <c r="D21" s="38">
        <v>5497</v>
      </c>
      <c r="E21" s="54">
        <f>D21/(D4+D40)*100</f>
        <v>0.0032995265020405624</v>
      </c>
    </row>
    <row r="22" spans="1:5" ht="21.75" customHeight="1">
      <c r="A22" s="52" t="s">
        <v>111</v>
      </c>
      <c r="B22" s="40">
        <v>-10000</v>
      </c>
      <c r="C22" s="54">
        <f>B22/(B4+B40)*100</f>
        <v>-0.0058380346685967515</v>
      </c>
      <c r="D22" s="40">
        <v>20000</v>
      </c>
      <c r="E22" s="54">
        <f>D22/(D4+D40)*100</f>
        <v>0.012004826276298208</v>
      </c>
    </row>
    <row r="23" spans="1:5" ht="21.75" customHeight="1">
      <c r="A23" s="7" t="s">
        <v>112</v>
      </c>
      <c r="B23" s="82">
        <f>B24+B30+B34+B36</f>
        <v>164115877</v>
      </c>
      <c r="C23" s="80">
        <f>B23/(B4+B40)*100</f>
        <v>95.81141795931603</v>
      </c>
      <c r="D23" s="82">
        <f>D24+D30+D34+D36</f>
        <v>158636447</v>
      </c>
      <c r="E23" s="54">
        <f>D23/(D4+D40)*100</f>
        <v>95.2201493662094</v>
      </c>
    </row>
    <row r="24" spans="1:5" ht="21.75" customHeight="1">
      <c r="A24" s="12" t="s">
        <v>113</v>
      </c>
      <c r="B24" s="59">
        <f>SUM(B25:B29)</f>
        <v>144568078</v>
      </c>
      <c r="C24" s="80">
        <f>B24/(B4+B40)*100</f>
        <v>84.39934513363994</v>
      </c>
      <c r="D24" s="59">
        <f>SUM(D25:D29)</f>
        <v>140327674</v>
      </c>
      <c r="E24" s="54">
        <f>D24/(D4+D40)*100</f>
        <v>84.23046740635044</v>
      </c>
    </row>
    <row r="25" spans="1:5" ht="21.75" customHeight="1">
      <c r="A25" s="10" t="s">
        <v>114</v>
      </c>
      <c r="B25" s="38">
        <v>144357088</v>
      </c>
      <c r="C25" s="54">
        <f>B25/(B4+B40)*100</f>
        <v>84.27616844016723</v>
      </c>
      <c r="D25" s="38">
        <v>139455366</v>
      </c>
      <c r="E25" s="54">
        <f>D25/(D4+D40)*100</f>
        <v>83.70687210637918</v>
      </c>
    </row>
    <row r="26" spans="1:5" ht="21.75" customHeight="1">
      <c r="A26" s="10" t="s">
        <v>115</v>
      </c>
      <c r="B26" s="39"/>
      <c r="C26" s="54">
        <f>B26/(B4+B40)*100</f>
        <v>0</v>
      </c>
      <c r="D26" s="39"/>
      <c r="E26" s="54">
        <f>D26/(D4+D40)*100</f>
        <v>0</v>
      </c>
    </row>
    <row r="27" spans="1:5" ht="21.75" customHeight="1">
      <c r="A27" s="10" t="s">
        <v>116</v>
      </c>
      <c r="B27" s="38"/>
      <c r="C27" s="54">
        <f>B27/(B4+B40)*100</f>
        <v>0</v>
      </c>
      <c r="D27" s="38"/>
      <c r="E27" s="54">
        <f>D27/(D4+D40)*100</f>
        <v>0</v>
      </c>
    </row>
    <row r="28" spans="1:5" ht="21.75" customHeight="1">
      <c r="A28" s="10" t="s">
        <v>117</v>
      </c>
      <c r="B28" s="39"/>
      <c r="C28" s="54">
        <f>B28/(B4+B40)*100</f>
        <v>0</v>
      </c>
      <c r="D28" s="39"/>
      <c r="E28" s="54">
        <f>D28/(D4+D40)*100</f>
        <v>0</v>
      </c>
    </row>
    <row r="29" spans="1:5" ht="21.75" customHeight="1">
      <c r="A29" s="10" t="s">
        <v>118</v>
      </c>
      <c r="B29" s="38">
        <v>210990</v>
      </c>
      <c r="C29" s="54">
        <f>B29/(B4+B40)*100</f>
        <v>0.12317669347272288</v>
      </c>
      <c r="D29" s="38">
        <v>872308</v>
      </c>
      <c r="E29" s="54">
        <f>D29/(D4+D40)*100</f>
        <v>0.5235952999712569</v>
      </c>
    </row>
    <row r="30" spans="1:5" ht="21.75" customHeight="1">
      <c r="A30" s="12" t="s">
        <v>119</v>
      </c>
      <c r="B30" s="59">
        <f>SUM(B31:B33)</f>
        <v>0</v>
      </c>
      <c r="C30" s="80">
        <f>B30/(B4+B40)*100</f>
        <v>0</v>
      </c>
      <c r="D30" s="59">
        <f>SUM(D31:D33)</f>
        <v>0</v>
      </c>
      <c r="E30" s="54">
        <f>D30/(D4+D40)*100</f>
        <v>0</v>
      </c>
    </row>
    <row r="31" spans="1:5" ht="21.75" customHeight="1">
      <c r="A31" s="10" t="s">
        <v>120</v>
      </c>
      <c r="B31" s="38"/>
      <c r="C31" s="54">
        <f>B31/(B4+B40)*100</f>
        <v>0</v>
      </c>
      <c r="D31" s="38"/>
      <c r="E31" s="54">
        <f>D31/(D4+D40)*100</f>
        <v>0</v>
      </c>
    </row>
    <row r="32" spans="1:5" ht="21.75" customHeight="1">
      <c r="A32" s="10" t="s">
        <v>121</v>
      </c>
      <c r="B32" s="38"/>
      <c r="C32" s="54">
        <f>B32/(B4+B40)*100</f>
        <v>0</v>
      </c>
      <c r="D32" s="38"/>
      <c r="E32" s="54">
        <f>D32/(D4+D40)*100</f>
        <v>0</v>
      </c>
    </row>
    <row r="33" spans="1:5" ht="21.75" customHeight="1">
      <c r="A33" s="10" t="s">
        <v>122</v>
      </c>
      <c r="B33" s="39"/>
      <c r="C33" s="54">
        <f>B33/(B4+B40)*100</f>
        <v>0</v>
      </c>
      <c r="D33" s="39"/>
      <c r="E33" s="54">
        <f>D33/(D4+D40)*100</f>
        <v>0</v>
      </c>
    </row>
    <row r="34" spans="1:5" ht="21.75" customHeight="1">
      <c r="A34" s="12" t="s">
        <v>123</v>
      </c>
      <c r="B34" s="59">
        <f>SUM(B35)</f>
        <v>17699746</v>
      </c>
      <c r="C34" s="80">
        <f>B34/(B4+B40)*100</f>
        <v>10.333173077335669</v>
      </c>
      <c r="D34" s="59">
        <f>SUM(D35)</f>
        <v>17802354</v>
      </c>
      <c r="E34" s="54">
        <f>D34/(D4+D40)*100</f>
        <v>10.685708353958125</v>
      </c>
    </row>
    <row r="35" spans="1:5" ht="21.75" customHeight="1">
      <c r="A35" s="10" t="s">
        <v>124</v>
      </c>
      <c r="B35" s="38">
        <v>17699746</v>
      </c>
      <c r="C35" s="54">
        <f>B35/(B4+B40)*100</f>
        <v>10.333173077335669</v>
      </c>
      <c r="D35" s="38">
        <v>17802354</v>
      </c>
      <c r="E35" s="54">
        <f>D35/(D4+D40)*100</f>
        <v>10.685708353958125</v>
      </c>
    </row>
    <row r="36" spans="1:5" ht="21.75" customHeight="1">
      <c r="A36" s="50" t="s">
        <v>156</v>
      </c>
      <c r="B36" s="81">
        <f>SUM(B37:B38)</f>
        <v>1848053</v>
      </c>
      <c r="C36" s="80">
        <f>B36/(B4+B40)*100</f>
        <v>1.0788997483404232</v>
      </c>
      <c r="D36" s="81">
        <f>SUM(D37:D38)</f>
        <v>506419</v>
      </c>
      <c r="E36" s="54">
        <f>D36/(D4+D40)*100</f>
        <v>0.3039736059008331</v>
      </c>
    </row>
    <row r="37" spans="1:5" ht="21.75" customHeight="1">
      <c r="A37" s="50" t="s">
        <v>125</v>
      </c>
      <c r="B37" s="40">
        <v>1848053</v>
      </c>
      <c r="C37" s="54">
        <f>B37/(B4+B40)*100</f>
        <v>1.0788997483404232</v>
      </c>
      <c r="D37" s="40">
        <v>506419</v>
      </c>
      <c r="E37" s="54">
        <f>D37/(D4+D40)*100</f>
        <v>0.3039736059008331</v>
      </c>
    </row>
    <row r="38" spans="1:5" ht="21.75" customHeight="1">
      <c r="A38" s="50" t="s">
        <v>126</v>
      </c>
      <c r="B38" s="40"/>
      <c r="C38" s="54">
        <f>B38/(B4+B40)*100</f>
        <v>0</v>
      </c>
      <c r="D38" s="40"/>
      <c r="E38" s="54">
        <f>D38/(D4+D40)*100</f>
        <v>0</v>
      </c>
    </row>
    <row r="39" spans="1:5" ht="21.75" customHeight="1">
      <c r="A39" s="41" t="s">
        <v>127</v>
      </c>
      <c r="B39" s="82">
        <f>B4-B23</f>
        <v>6563644</v>
      </c>
      <c r="C39" s="80">
        <f>B39/(B4+B40)*100</f>
        <v>3.831878122432706</v>
      </c>
      <c r="D39" s="82">
        <f>D4-D23</f>
        <v>6938699</v>
      </c>
      <c r="E39" s="54">
        <f>D39/(D4+D40)*100</f>
        <v>4.164893803926205</v>
      </c>
    </row>
    <row r="40" spans="1:5" ht="21.75" customHeight="1">
      <c r="A40" s="7" t="s">
        <v>128</v>
      </c>
      <c r="B40" s="82">
        <f>SUM(B41:B47)</f>
        <v>611000</v>
      </c>
      <c r="C40" s="80">
        <f>B40/(B4+B40)*100</f>
        <v>0.3567039182512615</v>
      </c>
      <c r="D40" s="82">
        <f>SUM(D41:D47)</f>
        <v>1024516</v>
      </c>
      <c r="E40" s="54">
        <f>D40/(D4+D40)*100</f>
        <v>0.6149568298643967</v>
      </c>
    </row>
    <row r="41" spans="1:5" ht="21.75" customHeight="1">
      <c r="A41" s="25" t="s">
        <v>129</v>
      </c>
      <c r="B41" s="40">
        <v>87900</v>
      </c>
      <c r="C41" s="54">
        <f>B41/(B4+B40)*100</f>
        <v>0.051316324736965443</v>
      </c>
      <c r="D41" s="40">
        <v>129000</v>
      </c>
      <c r="E41" s="54">
        <f>D41/(D4+D40)*100</f>
        <v>0.07743112948212344</v>
      </c>
    </row>
    <row r="42" spans="1:5" ht="21.75" customHeight="1">
      <c r="A42" s="25" t="s">
        <v>130</v>
      </c>
      <c r="B42" s="40">
        <v>431100</v>
      </c>
      <c r="C42" s="54">
        <f>B42/(B4+B40)*100</f>
        <v>0.25167767456320594</v>
      </c>
      <c r="D42" s="40">
        <v>895516</v>
      </c>
      <c r="E42" s="54">
        <f>D42/(D4+D40)*100</f>
        <v>0.5375257003822732</v>
      </c>
    </row>
    <row r="43" spans="1:5" ht="21.75" customHeight="1">
      <c r="A43" s="25" t="s">
        <v>131</v>
      </c>
      <c r="B43" s="40"/>
      <c r="C43" s="54">
        <f>B43/(B4+B40)*100</f>
        <v>0</v>
      </c>
      <c r="D43" s="40"/>
      <c r="E43" s="54">
        <f>D43/(D4+D40)*100</f>
        <v>0</v>
      </c>
    </row>
    <row r="44" spans="1:5" ht="21.75" customHeight="1">
      <c r="A44" s="25" t="s">
        <v>132</v>
      </c>
      <c r="B44" s="40"/>
      <c r="C44" s="54">
        <f>B44/(B4+B40)*100</f>
        <v>0</v>
      </c>
      <c r="D44" s="40"/>
      <c r="E44" s="54">
        <f>D44/(D4+D40)*100</f>
        <v>0</v>
      </c>
    </row>
    <row r="45" spans="1:5" ht="21.75" customHeight="1">
      <c r="A45" s="53" t="s">
        <v>133</v>
      </c>
      <c r="B45" s="40">
        <v>92000</v>
      </c>
      <c r="C45" s="54">
        <f>B45/(B4+B40)*100</f>
        <v>0.05370991895109012</v>
      </c>
      <c r="D45" s="40"/>
      <c r="E45" s="54">
        <f>D45/(D4+D40)*100</f>
        <v>0</v>
      </c>
    </row>
    <row r="46" spans="1:5" ht="21.75" customHeight="1">
      <c r="A46" s="25" t="s">
        <v>134</v>
      </c>
      <c r="B46" s="56"/>
      <c r="C46" s="54">
        <f>B46/(B4+B40)*100</f>
        <v>0</v>
      </c>
      <c r="D46" s="56"/>
      <c r="E46" s="54">
        <f>D46/(D4+D40)*100</f>
        <v>0</v>
      </c>
    </row>
    <row r="47" spans="1:5" ht="21.75" customHeight="1">
      <c r="A47" s="25" t="s">
        <v>135</v>
      </c>
      <c r="B47" s="38"/>
      <c r="C47" s="54">
        <f>B47/(B4+B40)*100</f>
        <v>0</v>
      </c>
      <c r="D47" s="38"/>
      <c r="E47" s="54">
        <f>D47/(D4+D40)*100</f>
        <v>0</v>
      </c>
    </row>
    <row r="48" spans="1:5" ht="21.75" customHeight="1">
      <c r="A48" s="7" t="s">
        <v>136</v>
      </c>
      <c r="B48" s="82">
        <f>SUM(B49:B53)</f>
        <v>3892749</v>
      </c>
      <c r="C48" s="80">
        <f>B48/(B4+B40)*100</f>
        <v>2.272600361814534</v>
      </c>
      <c r="D48" s="82">
        <f>SUM(D49:D53)</f>
        <v>5293996</v>
      </c>
      <c r="E48" s="54">
        <f>D48/(D4+D40)*100</f>
        <v>3.17767511437088</v>
      </c>
    </row>
    <row r="49" spans="1:5" ht="21.75" customHeight="1">
      <c r="A49" s="25" t="s">
        <v>137</v>
      </c>
      <c r="B49" s="40">
        <v>660765</v>
      </c>
      <c r="C49" s="54">
        <f>B49/(B4+B40)*100</f>
        <v>0.3857568977795333</v>
      </c>
      <c r="D49" s="40">
        <v>2615974</v>
      </c>
      <c r="E49" s="54">
        <f>D49/(D4+D40)*100</f>
        <v>1.5702156706656465</v>
      </c>
    </row>
    <row r="50" spans="1:5" ht="21.75" customHeight="1">
      <c r="A50" s="25" t="s">
        <v>138</v>
      </c>
      <c r="B50" s="40">
        <v>196000</v>
      </c>
      <c r="C50" s="54">
        <f>B50/(B4+B40)*100</f>
        <v>0.11442547950449634</v>
      </c>
      <c r="D50" s="40">
        <v>354342</v>
      </c>
      <c r="E50" s="54">
        <f>D50/(D4+D40)*100</f>
        <v>0.21269070761980297</v>
      </c>
    </row>
    <row r="51" spans="1:5" ht="21.75" customHeight="1">
      <c r="A51" s="25" t="s">
        <v>139</v>
      </c>
      <c r="B51" s="40">
        <v>2943984</v>
      </c>
      <c r="C51" s="54">
        <f>B51/(B4+B40)*100</f>
        <v>1.7187080655794142</v>
      </c>
      <c r="D51" s="40">
        <v>2117446</v>
      </c>
      <c r="E51" s="54">
        <f>D51/(D4+D40)*100</f>
        <v>1.2709785689721267</v>
      </c>
    </row>
    <row r="52" spans="1:5" ht="21.75" customHeight="1">
      <c r="A52" s="25" t="s">
        <v>140</v>
      </c>
      <c r="B52" s="40">
        <v>92000</v>
      </c>
      <c r="C52" s="54">
        <f>B52/(B4+B40)*100</f>
        <v>0.05370991895109012</v>
      </c>
      <c r="D52" s="40">
        <v>206234</v>
      </c>
      <c r="E52" s="54">
        <f>D52/(D4+D40)*100</f>
        <v>0.12379016711330422</v>
      </c>
    </row>
    <row r="53" spans="1:5" ht="21.75" customHeight="1">
      <c r="A53" s="25" t="s">
        <v>141</v>
      </c>
      <c r="B53" s="38"/>
      <c r="C53" s="54">
        <f>B53/(B4+B40)*100</f>
        <v>0</v>
      </c>
      <c r="D53" s="38"/>
      <c r="E53" s="54">
        <f>D53/(D4+D40)*100</f>
        <v>0</v>
      </c>
    </row>
    <row r="54" spans="1:5" ht="21.75" customHeight="1">
      <c r="A54" s="41" t="s">
        <v>142</v>
      </c>
      <c r="B54" s="82">
        <f>B39+B40-B48</f>
        <v>3281895</v>
      </c>
      <c r="C54" s="80">
        <f>B54/(B4+B40)*100</f>
        <v>1.915981678869434</v>
      </c>
      <c r="D54" s="82">
        <f>D39+D40-D48</f>
        <v>2669219</v>
      </c>
      <c r="E54" s="54">
        <f>D54/(D4+D40)*100</f>
        <v>1.6021755194197214</v>
      </c>
    </row>
    <row r="55" spans="1:5" ht="21.75" customHeight="1">
      <c r="A55" s="7" t="s">
        <v>143</v>
      </c>
      <c r="B55" s="82">
        <f>SUM(B56:B59)</f>
        <v>1296086</v>
      </c>
      <c r="C55" s="80">
        <f>B55/(B4+B40)*100</f>
        <v>0.756659500148289</v>
      </c>
      <c r="D55" s="82">
        <f>SUM(D56:D59)</f>
        <v>1019116</v>
      </c>
      <c r="E55" s="54">
        <f>D55/(D4+D40)*100</f>
        <v>0.6117155267697962</v>
      </c>
    </row>
    <row r="56" spans="1:5" ht="21.75" customHeight="1">
      <c r="A56" s="25" t="s">
        <v>144</v>
      </c>
      <c r="B56" s="38"/>
      <c r="C56" s="54">
        <f>B56/(B4+B40)*100</f>
        <v>0</v>
      </c>
      <c r="D56" s="38"/>
      <c r="E56" s="54">
        <f>D56/(D4+D40)*100</f>
        <v>0</v>
      </c>
    </row>
    <row r="57" spans="1:5" ht="21.75" customHeight="1">
      <c r="A57" s="25" t="s">
        <v>145</v>
      </c>
      <c r="B57" s="38">
        <v>0</v>
      </c>
      <c r="C57" s="54">
        <f>B57/(B4+B40)*100</f>
        <v>0</v>
      </c>
      <c r="D57" s="38">
        <v>90000</v>
      </c>
      <c r="E57" s="54">
        <f>D57/(D4+D40)*100</f>
        <v>0.05402171824334193</v>
      </c>
    </row>
    <row r="58" spans="1:5" ht="21.75" customHeight="1">
      <c r="A58" s="25" t="s">
        <v>146</v>
      </c>
      <c r="B58" s="38">
        <v>1296086</v>
      </c>
      <c r="C58" s="54">
        <f>B58/(B4+B40)*100</f>
        <v>0.756659500148289</v>
      </c>
      <c r="D58" s="38">
        <v>929116</v>
      </c>
      <c r="E58" s="54">
        <f>D58/(D4+D40)*100</f>
        <v>0.5576938085264543</v>
      </c>
    </row>
    <row r="59" spans="1:5" ht="21.75" customHeight="1">
      <c r="A59" s="12" t="s">
        <v>147</v>
      </c>
      <c r="B59" s="38"/>
      <c r="C59" s="54">
        <f>B59/(B4+B40)*100</f>
        <v>0</v>
      </c>
      <c r="D59" s="38"/>
      <c r="E59" s="54">
        <f>D59/(D4+D40)*100</f>
        <v>0</v>
      </c>
    </row>
    <row r="60" spans="1:5" ht="21.75" customHeight="1">
      <c r="A60" s="41" t="s">
        <v>148</v>
      </c>
      <c r="B60" s="57">
        <f>B54-B55</f>
        <v>1985809</v>
      </c>
      <c r="C60" s="80">
        <f>B60/(B4+B40)*100</f>
        <v>1.1593221787211447</v>
      </c>
      <c r="D60" s="57">
        <f>D54-D55</f>
        <v>1650103</v>
      </c>
      <c r="E60" s="54">
        <f>D60/(D4+D40)*100</f>
        <v>0.990459992649925</v>
      </c>
    </row>
    <row r="61" spans="1:5" ht="21.75" customHeight="1">
      <c r="A61" s="43" t="s">
        <v>149</v>
      </c>
      <c r="B61" s="38">
        <v>0</v>
      </c>
      <c r="C61" s="54">
        <f>B61/(B4+B40)*100</f>
        <v>0</v>
      </c>
      <c r="D61" s="38">
        <v>179517</v>
      </c>
      <c r="E61" s="54">
        <f>D61/(D4+D40)*100</f>
        <v>0.10775351993211127</v>
      </c>
    </row>
    <row r="62" spans="1:5" ht="21.75" customHeight="1">
      <c r="A62" s="43" t="s">
        <v>150</v>
      </c>
      <c r="B62" s="40"/>
      <c r="C62" s="54">
        <f>B62/(B4+B40)*100</f>
        <v>0</v>
      </c>
      <c r="D62" s="40"/>
      <c r="E62" s="54">
        <f>D62/(D4+D40)*100</f>
        <v>0</v>
      </c>
    </row>
    <row r="63" spans="1:5" ht="21.75" customHeight="1">
      <c r="A63" s="43" t="s">
        <v>151</v>
      </c>
      <c r="B63" s="40">
        <f>B20-B36</f>
        <v>-1858053</v>
      </c>
      <c r="C63" s="54">
        <f>B63/(B4+B40)*100</f>
        <v>-1.0847377830090201</v>
      </c>
      <c r="D63" s="40">
        <f>D20-D36</f>
        <v>-480922</v>
      </c>
      <c r="E63" s="54">
        <f>D63/(D4+D40)*100</f>
        <v>-0.2886692531224943</v>
      </c>
    </row>
    <row r="64" spans="1:5" ht="21.75" customHeight="1" thickBot="1">
      <c r="A64" s="42" t="s">
        <v>152</v>
      </c>
      <c r="B64" s="83">
        <f>B60+B61-B62-B63</f>
        <v>3843862</v>
      </c>
      <c r="C64" s="84">
        <f>B64/(B4+B40)*100</f>
        <v>2.244059961730165</v>
      </c>
      <c r="D64" s="83">
        <f>D60+D61-D62-D63</f>
        <v>2310542</v>
      </c>
      <c r="E64" s="55">
        <f>D64/(D4+D40)*100</f>
        <v>1.3868827657045308</v>
      </c>
    </row>
    <row r="65" spans="1:5" ht="16.5">
      <c r="A65" s="3"/>
      <c r="B65" s="4"/>
      <c r="C65" s="3"/>
      <c r="D65" s="4"/>
      <c r="E65" s="3"/>
    </row>
    <row r="67" spans="1:5" s="11" customFormat="1" ht="18" customHeight="1">
      <c r="A67" s="86"/>
      <c r="B67" s="86"/>
      <c r="C67" s="86"/>
      <c r="D67" s="61"/>
      <c r="E67" s="61"/>
    </row>
    <row r="68" spans="1:5" s="11" customFormat="1" ht="18" customHeight="1">
      <c r="A68" s="86"/>
      <c r="B68" s="86"/>
      <c r="C68" s="86"/>
      <c r="D68" s="61"/>
      <c r="E68" s="61"/>
    </row>
  </sheetData>
  <mergeCells count="5">
    <mergeCell ref="A67:C67"/>
    <mergeCell ref="A68:C68"/>
    <mergeCell ref="A1:E1"/>
    <mergeCell ref="A2:C2"/>
    <mergeCell ref="D2:E2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3" sqref="A3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4" width="20.625" style="1" customWidth="1"/>
    <col min="5" max="5" width="9.375" style="1" customWidth="1"/>
    <col min="6" max="16384" width="8.875" style="1" customWidth="1"/>
  </cols>
  <sheetData>
    <row r="1" spans="1:5" ht="24.75" customHeight="1">
      <c r="A1" s="87" t="str">
        <f>'現金收支概況表'!A1</f>
        <v>高雄市立文山高級中學</v>
      </c>
      <c r="B1" s="87"/>
      <c r="C1" s="87"/>
      <c r="D1" s="87"/>
      <c r="E1" s="87"/>
    </row>
    <row r="2" spans="1:5" ht="30" customHeight="1" thickBot="1">
      <c r="A2" s="88" t="s">
        <v>166</v>
      </c>
      <c r="B2" s="88"/>
      <c r="C2" s="88"/>
      <c r="D2" s="89" t="s">
        <v>82</v>
      </c>
      <c r="E2" s="89"/>
    </row>
    <row r="3" spans="1:5" s="2" customFormat="1" ht="33">
      <c r="A3" s="18" t="s">
        <v>30</v>
      </c>
      <c r="B3" s="17" t="s">
        <v>164</v>
      </c>
      <c r="C3" s="16" t="s">
        <v>80</v>
      </c>
      <c r="D3" s="17" t="s">
        <v>159</v>
      </c>
      <c r="E3" s="16" t="s">
        <v>80</v>
      </c>
    </row>
    <row r="4" spans="1:5" ht="30" customHeight="1">
      <c r="A4" s="7" t="s">
        <v>31</v>
      </c>
      <c r="B4" s="66">
        <f>SUM(B5:B7)</f>
        <v>14244843</v>
      </c>
      <c r="C4" s="67">
        <f>SUM(C5:C7)</f>
        <v>8.315703254632833</v>
      </c>
      <c r="D4" s="66">
        <f>SUM(D5:D7)</f>
        <v>13850516</v>
      </c>
      <c r="E4" s="28">
        <f>SUM(E5:E7)</f>
        <v>8.314924466228</v>
      </c>
    </row>
    <row r="5" spans="1:5" ht="30" customHeight="1">
      <c r="A5" s="12" t="s">
        <v>48</v>
      </c>
      <c r="B5" s="14">
        <v>14244843</v>
      </c>
      <c r="C5" s="26">
        <f>B5/$B$19*100</f>
        <v>8.315703254632833</v>
      </c>
      <c r="D5" s="14">
        <v>13850516</v>
      </c>
      <c r="E5" s="26">
        <f>D5/$D$19*100</f>
        <v>8.314924466228</v>
      </c>
    </row>
    <row r="6" spans="1:5" ht="30" customHeight="1">
      <c r="A6" s="12" t="s">
        <v>49</v>
      </c>
      <c r="B6" s="14"/>
      <c r="C6" s="26">
        <f>B6/$B$19*100</f>
        <v>0</v>
      </c>
      <c r="D6" s="14"/>
      <c r="E6" s="26">
        <f>D6/$D$19*100</f>
        <v>0</v>
      </c>
    </row>
    <row r="7" spans="1:5" ht="30" customHeight="1">
      <c r="A7" s="12" t="s">
        <v>50</v>
      </c>
      <c r="B7" s="14"/>
      <c r="C7" s="26">
        <f>B7/$B$19*100</f>
        <v>0</v>
      </c>
      <c r="D7" s="14"/>
      <c r="E7" s="26">
        <f>D7/$D$19*100</f>
        <v>0</v>
      </c>
    </row>
    <row r="8" spans="1:5" ht="30" customHeight="1">
      <c r="A8" s="7" t="s">
        <v>32</v>
      </c>
      <c r="B8" s="66">
        <f>SUM(B9:B12)</f>
        <v>39654</v>
      </c>
      <c r="C8" s="67">
        <f>SUM(C9:C12)</f>
        <v>0.023148791240395584</v>
      </c>
      <c r="D8" s="66">
        <f>SUM(D9:D12)</f>
        <v>2158</v>
      </c>
      <c r="E8" s="28">
        <f>SUM(E9:E12)</f>
        <v>0.0012955190260146284</v>
      </c>
    </row>
    <row r="9" spans="1:5" ht="30" customHeight="1">
      <c r="A9" s="12" t="s">
        <v>52</v>
      </c>
      <c r="B9" s="14"/>
      <c r="C9" s="26">
        <f>B9/$B$19*100</f>
        <v>0</v>
      </c>
      <c r="D9" s="14"/>
      <c r="E9" s="26">
        <f>D9/$D$19*100</f>
        <v>0</v>
      </c>
    </row>
    <row r="10" spans="1:5" ht="30" customHeight="1">
      <c r="A10" s="12" t="s">
        <v>53</v>
      </c>
      <c r="B10" s="14">
        <v>37375</v>
      </c>
      <c r="C10" s="26">
        <f>B10/$B$19*100</f>
        <v>0.02181838080924459</v>
      </c>
      <c r="D10" s="14"/>
      <c r="E10" s="26">
        <f>D10/$D$19*100</f>
        <v>0</v>
      </c>
    </row>
    <row r="11" spans="1:5" ht="30" customHeight="1">
      <c r="A11" s="12" t="s">
        <v>84</v>
      </c>
      <c r="B11" s="14"/>
      <c r="C11" s="26">
        <f>B11/$B$19*100</f>
        <v>0</v>
      </c>
      <c r="D11" s="14"/>
      <c r="E11" s="26">
        <f>D11/$D$19*100</f>
        <v>0</v>
      </c>
    </row>
    <row r="12" spans="1:5" ht="30" customHeight="1">
      <c r="A12" s="12" t="s">
        <v>54</v>
      </c>
      <c r="B12" s="14">
        <v>2279</v>
      </c>
      <c r="C12" s="26">
        <f>B12/$B$19*100</f>
        <v>0.0013304104311509947</v>
      </c>
      <c r="D12" s="14">
        <v>2158</v>
      </c>
      <c r="E12" s="26">
        <f>D12/$D$19*100</f>
        <v>0.0012955190260146284</v>
      </c>
    </row>
    <row r="13" spans="1:5" ht="30" customHeight="1">
      <c r="A13" s="7" t="s">
        <v>33</v>
      </c>
      <c r="B13" s="66">
        <f>SUM(B14:B15)</f>
        <v>156636146</v>
      </c>
      <c r="C13" s="67">
        <f>SUM(C14:C15)</f>
        <v>91.43938680723569</v>
      </c>
      <c r="D13" s="66">
        <f>SUM(D14:D15)</f>
        <v>151663658</v>
      </c>
      <c r="E13" s="28">
        <f>SUM(E14:E15)</f>
        <v>91.04872775439097</v>
      </c>
    </row>
    <row r="14" spans="1:5" ht="30" customHeight="1">
      <c r="A14" s="12" t="s">
        <v>55</v>
      </c>
      <c r="B14" s="14">
        <v>156113046</v>
      </c>
      <c r="C14" s="26">
        <f>B14/$B$19*100</f>
        <v>91.1340170413142</v>
      </c>
      <c r="D14" s="14">
        <v>150768142</v>
      </c>
      <c r="E14" s="26">
        <f>D14/$D$19*100</f>
        <v>90.51111977658721</v>
      </c>
    </row>
    <row r="15" spans="1:5" ht="30" customHeight="1">
      <c r="A15" s="12" t="s">
        <v>56</v>
      </c>
      <c r="B15" s="14">
        <v>523100</v>
      </c>
      <c r="C15" s="26">
        <f>B15/$B$19*100</f>
        <v>0.3053697659214942</v>
      </c>
      <c r="D15" s="14">
        <v>895516</v>
      </c>
      <c r="E15" s="26">
        <f>D15/$D$19*100</f>
        <v>0.5376079778037609</v>
      </c>
    </row>
    <row r="16" spans="1:5" ht="30" customHeight="1">
      <c r="A16" s="7" t="s">
        <v>57</v>
      </c>
      <c r="B16" s="66">
        <f>SUM(B17:B18)</f>
        <v>379878</v>
      </c>
      <c r="C16" s="67">
        <f>SUM(C17:C18)</f>
        <v>0.22176114689108273</v>
      </c>
      <c r="D16" s="66">
        <f>SUM(D17:D18)</f>
        <v>1057833</v>
      </c>
      <c r="E16" s="28">
        <f>SUM(E17:E18)</f>
        <v>0.6350522603550197</v>
      </c>
    </row>
    <row r="17" spans="1:5" ht="30" customHeight="1">
      <c r="A17" s="12" t="s">
        <v>58</v>
      </c>
      <c r="B17" s="14"/>
      <c r="C17" s="26">
        <f>B17/$B$19*100</f>
        <v>0</v>
      </c>
      <c r="D17" s="14"/>
      <c r="E17" s="26">
        <f>D17/$D$19*100</f>
        <v>0</v>
      </c>
    </row>
    <row r="18" spans="1:5" ht="30" customHeight="1">
      <c r="A18" s="12" t="s">
        <v>59</v>
      </c>
      <c r="B18" s="14">
        <v>379878</v>
      </c>
      <c r="C18" s="26">
        <f>B18/$B$19*100</f>
        <v>0.22176114689108273</v>
      </c>
      <c r="D18" s="14">
        <v>1057833</v>
      </c>
      <c r="E18" s="26">
        <f>D18/$D$19*100</f>
        <v>0.6350522603550197</v>
      </c>
    </row>
    <row r="19" spans="1:5" ht="30" customHeight="1" thickBot="1">
      <c r="A19" s="15" t="s">
        <v>69</v>
      </c>
      <c r="B19" s="68">
        <f>B4+B8+B13+B16</f>
        <v>171300521</v>
      </c>
      <c r="C19" s="69">
        <f>C4+C8+C13+C16</f>
        <v>100</v>
      </c>
      <c r="D19" s="68">
        <f>D4+D8+D13+D16</f>
        <v>166574165</v>
      </c>
      <c r="E19" s="30">
        <f>E4+E8+E13+E16</f>
        <v>100</v>
      </c>
    </row>
    <row r="20" spans="1:3" s="11" customFormat="1" ht="30" customHeight="1">
      <c r="A20" s="86"/>
      <c r="B20" s="86"/>
      <c r="C20" s="86"/>
    </row>
    <row r="21" spans="1:3" s="11" customFormat="1" ht="30" customHeight="1">
      <c r="A21" s="86"/>
      <c r="B21" s="86"/>
      <c r="C21" s="86"/>
    </row>
    <row r="22" spans="1:5" ht="30" customHeight="1">
      <c r="A22" s="5"/>
      <c r="B22" s="5"/>
      <c r="C22" s="5"/>
      <c r="D22" s="5"/>
      <c r="E22" s="5"/>
    </row>
    <row r="23" spans="1:5" ht="19.5" customHeight="1">
      <c r="A23" s="3"/>
      <c r="B23" s="3"/>
      <c r="C23" s="3"/>
      <c r="D23" s="3"/>
      <c r="E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5">
    <mergeCell ref="A20:C20"/>
    <mergeCell ref="A21:C21"/>
    <mergeCell ref="A1:E1"/>
    <mergeCell ref="D2:E2"/>
    <mergeCell ref="A2:C2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60" sqref="A60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9.50390625" style="1" customWidth="1"/>
    <col min="4" max="4" width="20.625" style="1" customWidth="1"/>
    <col min="5" max="5" width="9.50390625" style="1" customWidth="1"/>
    <col min="6" max="16384" width="8.875" style="1" customWidth="1"/>
  </cols>
  <sheetData>
    <row r="1" spans="1:5" ht="24.75" customHeight="1">
      <c r="A1" s="87" t="str">
        <f>'現金收支概況表'!A1</f>
        <v>高雄市立文山高級中學</v>
      </c>
      <c r="B1" s="87"/>
      <c r="C1" s="87"/>
      <c r="D1" s="87"/>
      <c r="E1" s="87"/>
    </row>
    <row r="2" spans="1:5" ht="30" customHeight="1" thickBot="1">
      <c r="A2" s="88" t="s">
        <v>168</v>
      </c>
      <c r="B2" s="88"/>
      <c r="C2" s="88"/>
      <c r="D2" s="89" t="s">
        <v>82</v>
      </c>
      <c r="E2" s="89"/>
    </row>
    <row r="3" spans="1:5" s="2" customFormat="1" ht="33">
      <c r="A3" s="18" t="s">
        <v>34</v>
      </c>
      <c r="B3" s="17" t="s">
        <v>164</v>
      </c>
      <c r="C3" s="16" t="s">
        <v>79</v>
      </c>
      <c r="D3" s="17" t="s">
        <v>158</v>
      </c>
      <c r="E3" s="16" t="s">
        <v>79</v>
      </c>
    </row>
    <row r="4" spans="1:5" ht="18" customHeight="1">
      <c r="A4" s="21" t="s">
        <v>40</v>
      </c>
      <c r="B4" s="66">
        <f>B5+B13+B19+B25+B27</f>
        <v>144568078</v>
      </c>
      <c r="C4" s="70">
        <f aca="true" t="shared" si="0" ref="C4:C35">B4/$B$68*100</f>
        <v>86.33163880332762</v>
      </c>
      <c r="D4" s="66">
        <f>D5+D13+D19+D25+D27</f>
        <v>140327674</v>
      </c>
      <c r="E4" s="44">
        <f>D4/$D$68*100</f>
        <v>85.33507326605415</v>
      </c>
    </row>
    <row r="5" spans="1:5" ht="18" customHeight="1">
      <c r="A5" s="22" t="s">
        <v>35</v>
      </c>
      <c r="B5" s="71">
        <f>SUM(B6:B12)</f>
        <v>144357088</v>
      </c>
      <c r="C5" s="72">
        <f t="shared" si="0"/>
        <v>86.20564202227395</v>
      </c>
      <c r="D5" s="71">
        <f>SUM(D6:D12)</f>
        <v>139455366</v>
      </c>
      <c r="E5" s="45">
        <f>D5/$D$68*100</f>
        <v>84.8046114906344</v>
      </c>
    </row>
    <row r="6" spans="1:5" ht="18" customHeight="1">
      <c r="A6" s="23" t="s">
        <v>37</v>
      </c>
      <c r="B6" s="14">
        <v>135767768</v>
      </c>
      <c r="C6" s="45">
        <f t="shared" si="0"/>
        <v>81.07636257092649</v>
      </c>
      <c r="D6" s="14">
        <v>131062509</v>
      </c>
      <c r="E6" s="45">
        <f aca="true" t="shared" si="1" ref="E6:E33">D6/$D$68*100</f>
        <v>79.70080661315517</v>
      </c>
    </row>
    <row r="7" spans="1:5" ht="18" customHeight="1">
      <c r="A7" s="23" t="s">
        <v>38</v>
      </c>
      <c r="B7" s="14">
        <v>4446616</v>
      </c>
      <c r="C7" s="45">
        <f t="shared" si="0"/>
        <v>2.6553832057523614</v>
      </c>
      <c r="D7" s="14">
        <v>3787313</v>
      </c>
      <c r="E7" s="45">
        <f t="shared" si="1"/>
        <v>2.303114012539532</v>
      </c>
    </row>
    <row r="8" spans="1:5" ht="18" customHeight="1">
      <c r="A8" s="23" t="s">
        <v>71</v>
      </c>
      <c r="B8" s="14">
        <v>1849577</v>
      </c>
      <c r="C8" s="45">
        <f t="shared" si="0"/>
        <v>1.104510869287079</v>
      </c>
      <c r="D8" s="14">
        <v>2160966</v>
      </c>
      <c r="E8" s="45">
        <f t="shared" si="1"/>
        <v>1.3141113700455975</v>
      </c>
    </row>
    <row r="9" spans="1:5" ht="18" customHeight="1">
      <c r="A9" s="23" t="s">
        <v>72</v>
      </c>
      <c r="B9" s="14">
        <v>575060</v>
      </c>
      <c r="C9" s="45">
        <f t="shared" si="0"/>
        <v>0.34340826064134006</v>
      </c>
      <c r="D9" s="14">
        <v>528208</v>
      </c>
      <c r="E9" s="45">
        <f t="shared" si="1"/>
        <v>0.32121011554510576</v>
      </c>
    </row>
    <row r="10" spans="1:5" ht="18" customHeight="1">
      <c r="A10" s="23" t="s">
        <v>171</v>
      </c>
      <c r="B10" s="14">
        <v>0</v>
      </c>
      <c r="C10" s="45">
        <f t="shared" si="0"/>
        <v>0</v>
      </c>
      <c r="D10" s="14">
        <v>0</v>
      </c>
      <c r="E10" s="45">
        <f t="shared" si="1"/>
        <v>0</v>
      </c>
    </row>
    <row r="11" spans="1:5" ht="36.75" customHeight="1">
      <c r="A11" s="23" t="s">
        <v>73</v>
      </c>
      <c r="B11" s="24">
        <v>1458842</v>
      </c>
      <c r="C11" s="46">
        <f t="shared" si="0"/>
        <v>0.871175866467036</v>
      </c>
      <c r="D11" s="24">
        <v>1573533</v>
      </c>
      <c r="E11" s="45">
        <f t="shared" si="1"/>
        <v>0.9568857661073609</v>
      </c>
    </row>
    <row r="12" spans="1:5" ht="18" customHeight="1">
      <c r="A12" s="23" t="s">
        <v>39</v>
      </c>
      <c r="B12" s="14">
        <v>259225</v>
      </c>
      <c r="C12" s="45">
        <f t="shared" si="0"/>
        <v>0.1548012491996511</v>
      </c>
      <c r="D12" s="14">
        <v>342837</v>
      </c>
      <c r="E12" s="45">
        <f t="shared" si="1"/>
        <v>0.20848361324163475</v>
      </c>
    </row>
    <row r="13" spans="1:5" ht="18" customHeight="1">
      <c r="A13" s="22" t="s">
        <v>41</v>
      </c>
      <c r="B13" s="71">
        <f>SUM(B14:B18)</f>
        <v>0</v>
      </c>
      <c r="C13" s="72">
        <f t="shared" si="0"/>
        <v>0</v>
      </c>
      <c r="D13" s="71">
        <f>SUM(D14:D18)</f>
        <v>0</v>
      </c>
      <c r="E13" s="45">
        <f t="shared" si="1"/>
        <v>0</v>
      </c>
    </row>
    <row r="14" spans="1:5" ht="18" customHeight="1">
      <c r="A14" s="23" t="s">
        <v>37</v>
      </c>
      <c r="B14" s="14"/>
      <c r="C14" s="45">
        <f t="shared" si="0"/>
        <v>0</v>
      </c>
      <c r="D14" s="14"/>
      <c r="E14" s="45">
        <f t="shared" si="1"/>
        <v>0</v>
      </c>
    </row>
    <row r="15" spans="1:5" ht="18" customHeight="1">
      <c r="A15" s="23" t="s">
        <v>38</v>
      </c>
      <c r="B15" s="14"/>
      <c r="C15" s="45">
        <f t="shared" si="0"/>
        <v>0</v>
      </c>
      <c r="D15" s="14"/>
      <c r="E15" s="45">
        <f t="shared" si="1"/>
        <v>0</v>
      </c>
    </row>
    <row r="16" spans="1:5" ht="18" customHeight="1">
      <c r="A16" s="23" t="s">
        <v>71</v>
      </c>
      <c r="B16" s="14"/>
      <c r="C16" s="45">
        <f t="shared" si="0"/>
        <v>0</v>
      </c>
      <c r="D16" s="14"/>
      <c r="E16" s="45">
        <f t="shared" si="1"/>
        <v>0</v>
      </c>
    </row>
    <row r="17" spans="1:5" ht="18" customHeight="1">
      <c r="A17" s="23" t="s">
        <v>170</v>
      </c>
      <c r="B17" s="14"/>
      <c r="C17" s="45">
        <f t="shared" si="0"/>
        <v>0</v>
      </c>
      <c r="D17" s="14"/>
      <c r="E17" s="45">
        <f t="shared" si="1"/>
        <v>0</v>
      </c>
    </row>
    <row r="18" spans="1:5" ht="18" customHeight="1">
      <c r="A18" s="23" t="s">
        <v>39</v>
      </c>
      <c r="B18" s="14"/>
      <c r="C18" s="45">
        <f t="shared" si="0"/>
        <v>0</v>
      </c>
      <c r="D18" s="14"/>
      <c r="E18" s="45">
        <f t="shared" si="1"/>
        <v>0</v>
      </c>
    </row>
    <row r="19" spans="1:5" ht="18" customHeight="1">
      <c r="A19" s="22" t="s">
        <v>62</v>
      </c>
      <c r="B19" s="71">
        <f>SUM(B20:B24)</f>
        <v>0</v>
      </c>
      <c r="C19" s="72">
        <f t="shared" si="0"/>
        <v>0</v>
      </c>
      <c r="D19" s="71">
        <f>SUM(D20:D24)</f>
        <v>0</v>
      </c>
      <c r="E19" s="45">
        <f t="shared" si="1"/>
        <v>0</v>
      </c>
    </row>
    <row r="20" spans="1:5" ht="18" customHeight="1">
      <c r="A20" s="23" t="s">
        <v>37</v>
      </c>
      <c r="B20" s="14"/>
      <c r="C20" s="45">
        <f t="shared" si="0"/>
        <v>0</v>
      </c>
      <c r="D20" s="14"/>
      <c r="E20" s="45">
        <f t="shared" si="1"/>
        <v>0</v>
      </c>
    </row>
    <row r="21" spans="1:5" ht="18" customHeight="1">
      <c r="A21" s="23" t="s">
        <v>38</v>
      </c>
      <c r="B21" s="14"/>
      <c r="C21" s="45">
        <f t="shared" si="0"/>
        <v>0</v>
      </c>
      <c r="D21" s="14"/>
      <c r="E21" s="45">
        <f t="shared" si="1"/>
        <v>0</v>
      </c>
    </row>
    <row r="22" spans="1:5" ht="18" customHeight="1">
      <c r="A22" s="23" t="s">
        <v>71</v>
      </c>
      <c r="B22" s="14"/>
      <c r="C22" s="45">
        <f t="shared" si="0"/>
        <v>0</v>
      </c>
      <c r="D22" s="14"/>
      <c r="E22" s="45">
        <f t="shared" si="1"/>
        <v>0</v>
      </c>
    </row>
    <row r="23" spans="1:5" ht="35.25" customHeight="1">
      <c r="A23" s="23" t="s">
        <v>73</v>
      </c>
      <c r="B23" s="24"/>
      <c r="C23" s="45">
        <f t="shared" si="0"/>
        <v>0</v>
      </c>
      <c r="D23" s="24"/>
      <c r="E23" s="45">
        <f t="shared" si="1"/>
        <v>0</v>
      </c>
    </row>
    <row r="24" spans="1:5" ht="18" customHeight="1">
      <c r="A24" s="23" t="s">
        <v>39</v>
      </c>
      <c r="B24" s="14"/>
      <c r="C24" s="45">
        <f t="shared" si="0"/>
        <v>0</v>
      </c>
      <c r="D24" s="14"/>
      <c r="E24" s="45">
        <f t="shared" si="1"/>
        <v>0</v>
      </c>
    </row>
    <row r="25" spans="1:5" ht="18" customHeight="1">
      <c r="A25" s="22" t="s">
        <v>46</v>
      </c>
      <c r="B25" s="71">
        <f>SUM(B26)</f>
        <v>0</v>
      </c>
      <c r="C25" s="72">
        <f t="shared" si="0"/>
        <v>0</v>
      </c>
      <c r="D25" s="71">
        <f>SUM(D26)</f>
        <v>0</v>
      </c>
      <c r="E25" s="45">
        <f t="shared" si="1"/>
        <v>0</v>
      </c>
    </row>
    <row r="26" spans="1:5" ht="36" customHeight="1">
      <c r="A26" s="23" t="s">
        <v>73</v>
      </c>
      <c r="B26" s="24">
        <v>0</v>
      </c>
      <c r="C26" s="45">
        <f t="shared" si="0"/>
        <v>0</v>
      </c>
      <c r="D26" s="24">
        <v>0</v>
      </c>
      <c r="E26" s="45">
        <f t="shared" si="1"/>
        <v>0</v>
      </c>
    </row>
    <row r="27" spans="1:5" ht="18" customHeight="1">
      <c r="A27" s="22" t="s">
        <v>63</v>
      </c>
      <c r="B27" s="71">
        <f>SUM(B28:B33)</f>
        <v>210990</v>
      </c>
      <c r="C27" s="72">
        <f t="shared" si="0"/>
        <v>0.12599678105365758</v>
      </c>
      <c r="D27" s="71">
        <f>SUM(D28:D33)</f>
        <v>872308</v>
      </c>
      <c r="E27" s="45">
        <f t="shared" si="1"/>
        <v>0.5304617754197591</v>
      </c>
    </row>
    <row r="28" spans="1:5" ht="18" customHeight="1">
      <c r="A28" s="23" t="s">
        <v>37</v>
      </c>
      <c r="B28" s="14">
        <v>0</v>
      </c>
      <c r="C28" s="45">
        <f t="shared" si="0"/>
        <v>0</v>
      </c>
      <c r="D28" s="14">
        <v>0</v>
      </c>
      <c r="E28" s="45">
        <f t="shared" si="1"/>
        <v>0</v>
      </c>
    </row>
    <row r="29" spans="1:5" ht="18" customHeight="1">
      <c r="A29" s="23" t="s">
        <v>38</v>
      </c>
      <c r="B29" s="14">
        <v>207520</v>
      </c>
      <c r="C29" s="45">
        <f t="shared" si="0"/>
        <v>0.12392460308192342</v>
      </c>
      <c r="D29" s="14">
        <v>860758</v>
      </c>
      <c r="E29" s="45">
        <f t="shared" si="1"/>
        <v>0.5234380710560501</v>
      </c>
    </row>
    <row r="30" spans="1:5" ht="18" customHeight="1">
      <c r="A30" s="23" t="s">
        <v>71</v>
      </c>
      <c r="B30" s="14">
        <v>0</v>
      </c>
      <c r="C30" s="45">
        <f t="shared" si="0"/>
        <v>0</v>
      </c>
      <c r="D30" s="14">
        <v>11550</v>
      </c>
      <c r="E30" s="45">
        <f t="shared" si="1"/>
        <v>0.00702370436370894</v>
      </c>
    </row>
    <row r="31" spans="1:5" ht="18" customHeight="1">
      <c r="A31" s="23" t="s">
        <v>72</v>
      </c>
      <c r="B31" s="14"/>
      <c r="C31" s="45">
        <f t="shared" si="0"/>
        <v>0</v>
      </c>
      <c r="D31" s="14"/>
      <c r="E31" s="45">
        <f t="shared" si="1"/>
        <v>0</v>
      </c>
    </row>
    <row r="32" spans="1:5" ht="36" customHeight="1">
      <c r="A32" s="23" t="s">
        <v>73</v>
      </c>
      <c r="B32" s="24"/>
      <c r="C32" s="45">
        <f t="shared" si="0"/>
        <v>0</v>
      </c>
      <c r="D32" s="24"/>
      <c r="E32" s="45">
        <f t="shared" si="1"/>
        <v>0</v>
      </c>
    </row>
    <row r="33" spans="1:5" ht="18" customHeight="1">
      <c r="A33" s="23" t="s">
        <v>39</v>
      </c>
      <c r="B33" s="14">
        <v>3470</v>
      </c>
      <c r="C33" s="45">
        <f t="shared" si="0"/>
        <v>0.002072177971734167</v>
      </c>
      <c r="D33" s="14">
        <v>0</v>
      </c>
      <c r="E33" s="45">
        <f t="shared" si="1"/>
        <v>0</v>
      </c>
    </row>
    <row r="34" spans="1:5" ht="18" customHeight="1">
      <c r="A34" s="21" t="s">
        <v>42</v>
      </c>
      <c r="B34" s="66">
        <f>B35+B42+B46</f>
        <v>0</v>
      </c>
      <c r="C34" s="70">
        <f t="shared" si="0"/>
        <v>0</v>
      </c>
      <c r="D34" s="66">
        <f>D35+D42+D46</f>
        <v>0</v>
      </c>
      <c r="E34" s="44">
        <f>D34/$D$68*100</f>
        <v>0</v>
      </c>
    </row>
    <row r="35" spans="1:5" ht="18" customHeight="1">
      <c r="A35" s="22" t="s">
        <v>64</v>
      </c>
      <c r="B35" s="71">
        <f>SUM(B36:B41)</f>
        <v>0</v>
      </c>
      <c r="C35" s="72">
        <f t="shared" si="0"/>
        <v>0</v>
      </c>
      <c r="D35" s="71">
        <f>SUM(D36:D41)</f>
        <v>0</v>
      </c>
      <c r="E35" s="45">
        <f>D35/$D$68*100</f>
        <v>0</v>
      </c>
    </row>
    <row r="36" spans="1:5" ht="18" customHeight="1">
      <c r="A36" s="23" t="s">
        <v>37</v>
      </c>
      <c r="B36" s="14"/>
      <c r="C36" s="45">
        <f aca="true" t="shared" si="2" ref="C36:C54">B36/$B$68*100</f>
        <v>0</v>
      </c>
      <c r="D36" s="14"/>
      <c r="E36" s="45">
        <f aca="true" t="shared" si="3" ref="E36:E53">D36/$D$68*100</f>
        <v>0</v>
      </c>
    </row>
    <row r="37" spans="1:5" ht="18" customHeight="1">
      <c r="A37" s="23" t="s">
        <v>38</v>
      </c>
      <c r="B37" s="14"/>
      <c r="C37" s="45">
        <f t="shared" si="2"/>
        <v>0</v>
      </c>
      <c r="D37" s="14"/>
      <c r="E37" s="45">
        <f t="shared" si="3"/>
        <v>0</v>
      </c>
    </row>
    <row r="38" spans="1:5" ht="18" customHeight="1">
      <c r="A38" s="23" t="s">
        <v>71</v>
      </c>
      <c r="B38" s="14"/>
      <c r="C38" s="45">
        <f t="shared" si="2"/>
        <v>0</v>
      </c>
      <c r="D38" s="14"/>
      <c r="E38" s="45">
        <f t="shared" si="3"/>
        <v>0</v>
      </c>
    </row>
    <row r="39" spans="1:5" ht="18" customHeight="1">
      <c r="A39" s="23" t="s">
        <v>72</v>
      </c>
      <c r="B39" s="14"/>
      <c r="C39" s="45">
        <f t="shared" si="2"/>
        <v>0</v>
      </c>
      <c r="D39" s="14"/>
      <c r="E39" s="45">
        <f t="shared" si="3"/>
        <v>0</v>
      </c>
    </row>
    <row r="40" spans="1:5" ht="36.75" customHeight="1">
      <c r="A40" s="23" t="s">
        <v>73</v>
      </c>
      <c r="B40" s="24"/>
      <c r="C40" s="45">
        <f t="shared" si="2"/>
        <v>0</v>
      </c>
      <c r="D40" s="24"/>
      <c r="E40" s="45">
        <f t="shared" si="3"/>
        <v>0</v>
      </c>
    </row>
    <row r="41" spans="1:5" ht="18" customHeight="1">
      <c r="A41" s="23" t="s">
        <v>39</v>
      </c>
      <c r="B41" s="14"/>
      <c r="C41" s="45">
        <f t="shared" si="2"/>
        <v>0</v>
      </c>
      <c r="D41" s="14"/>
      <c r="E41" s="45">
        <f t="shared" si="3"/>
        <v>0</v>
      </c>
    </row>
    <row r="42" spans="1:5" ht="18" customHeight="1">
      <c r="A42" s="22" t="s">
        <v>65</v>
      </c>
      <c r="B42" s="71">
        <f>SUM(B43:B45)</f>
        <v>0</v>
      </c>
      <c r="C42" s="72">
        <f t="shared" si="2"/>
        <v>0</v>
      </c>
      <c r="D42" s="71">
        <f>SUM(D43:D45)</f>
        <v>0</v>
      </c>
      <c r="E42" s="45">
        <f t="shared" si="3"/>
        <v>0</v>
      </c>
    </row>
    <row r="43" spans="1:5" ht="18" customHeight="1">
      <c r="A43" s="23" t="s">
        <v>37</v>
      </c>
      <c r="B43" s="14"/>
      <c r="C43" s="45">
        <f t="shared" si="2"/>
        <v>0</v>
      </c>
      <c r="D43" s="14"/>
      <c r="E43" s="45">
        <f t="shared" si="3"/>
        <v>0</v>
      </c>
    </row>
    <row r="44" spans="1:5" ht="18" customHeight="1">
      <c r="A44" s="23" t="s">
        <v>38</v>
      </c>
      <c r="B44" s="14"/>
      <c r="C44" s="45">
        <f t="shared" si="2"/>
        <v>0</v>
      </c>
      <c r="D44" s="14"/>
      <c r="E44" s="45">
        <f t="shared" si="3"/>
        <v>0</v>
      </c>
    </row>
    <row r="45" spans="1:5" ht="18" customHeight="1">
      <c r="A45" s="23" t="s">
        <v>39</v>
      </c>
      <c r="B45" s="14"/>
      <c r="C45" s="45">
        <f t="shared" si="2"/>
        <v>0</v>
      </c>
      <c r="D45" s="14"/>
      <c r="E45" s="45">
        <f t="shared" si="3"/>
        <v>0</v>
      </c>
    </row>
    <row r="46" spans="1:5" ht="18" customHeight="1">
      <c r="A46" s="22" t="s">
        <v>24</v>
      </c>
      <c r="B46" s="71">
        <f>SUM(B47:B53)</f>
        <v>0</v>
      </c>
      <c r="C46" s="72">
        <f t="shared" si="2"/>
        <v>0</v>
      </c>
      <c r="D46" s="71">
        <f>SUM(D47:D53)</f>
        <v>0</v>
      </c>
      <c r="E46" s="45">
        <f t="shared" si="3"/>
        <v>0</v>
      </c>
    </row>
    <row r="47" spans="1:5" ht="18" customHeight="1">
      <c r="A47" s="23" t="s">
        <v>37</v>
      </c>
      <c r="B47" s="14"/>
      <c r="C47" s="45">
        <f t="shared" si="2"/>
        <v>0</v>
      </c>
      <c r="D47" s="14"/>
      <c r="E47" s="45">
        <f t="shared" si="3"/>
        <v>0</v>
      </c>
    </row>
    <row r="48" spans="1:5" ht="18" customHeight="1">
      <c r="A48" s="23" t="s">
        <v>38</v>
      </c>
      <c r="B48" s="14"/>
      <c r="C48" s="45">
        <f t="shared" si="2"/>
        <v>0</v>
      </c>
      <c r="D48" s="14"/>
      <c r="E48" s="45">
        <f t="shared" si="3"/>
        <v>0</v>
      </c>
    </row>
    <row r="49" spans="1:5" ht="18" customHeight="1">
      <c r="A49" s="23" t="s">
        <v>71</v>
      </c>
      <c r="B49" s="14"/>
      <c r="C49" s="45">
        <f t="shared" si="2"/>
        <v>0</v>
      </c>
      <c r="D49" s="14"/>
      <c r="E49" s="45">
        <f t="shared" si="3"/>
        <v>0</v>
      </c>
    </row>
    <row r="50" spans="1:5" ht="18" customHeight="1">
      <c r="A50" s="23" t="s">
        <v>72</v>
      </c>
      <c r="B50" s="14"/>
      <c r="C50" s="45">
        <f t="shared" si="2"/>
        <v>0</v>
      </c>
      <c r="D50" s="14"/>
      <c r="E50" s="45">
        <f t="shared" si="3"/>
        <v>0</v>
      </c>
    </row>
    <row r="51" spans="1:5" ht="18" customHeight="1">
      <c r="A51" s="23" t="s">
        <v>170</v>
      </c>
      <c r="B51" s="14"/>
      <c r="C51" s="45">
        <f t="shared" si="2"/>
        <v>0</v>
      </c>
      <c r="D51" s="14"/>
      <c r="E51" s="45">
        <f t="shared" si="3"/>
        <v>0</v>
      </c>
    </row>
    <row r="52" spans="1:5" ht="37.5" customHeight="1">
      <c r="A52" s="23" t="s">
        <v>73</v>
      </c>
      <c r="B52" s="24"/>
      <c r="C52" s="45">
        <f t="shared" si="2"/>
        <v>0</v>
      </c>
      <c r="D52" s="24"/>
      <c r="E52" s="45">
        <f t="shared" si="3"/>
        <v>0</v>
      </c>
    </row>
    <row r="53" spans="1:5" ht="18" customHeight="1">
      <c r="A53" s="23" t="s">
        <v>39</v>
      </c>
      <c r="B53" s="14"/>
      <c r="C53" s="45">
        <f t="shared" si="2"/>
        <v>0</v>
      </c>
      <c r="D53" s="14"/>
      <c r="E53" s="45">
        <f t="shared" si="3"/>
        <v>0</v>
      </c>
    </row>
    <row r="54" spans="1:5" ht="18" customHeight="1">
      <c r="A54" s="7" t="s">
        <v>19</v>
      </c>
      <c r="B54" s="66">
        <f>B55+B57</f>
        <v>5188835</v>
      </c>
      <c r="C54" s="70">
        <f t="shared" si="2"/>
        <v>3.0986137135340797</v>
      </c>
      <c r="D54" s="66">
        <f>D55+D57</f>
        <v>6313112</v>
      </c>
      <c r="E54" s="44">
        <f>D54/$D$68*100</f>
        <v>3.8390850478773393</v>
      </c>
    </row>
    <row r="55" spans="1:5" ht="18" customHeight="1">
      <c r="A55" s="22" t="s">
        <v>43</v>
      </c>
      <c r="B55" s="71">
        <f>SUM(B56)</f>
        <v>5188835</v>
      </c>
      <c r="C55" s="72">
        <f>SUM(C56)</f>
        <v>3.0986137135340797</v>
      </c>
      <c r="D55" s="71">
        <f>SUM(D56)</f>
        <v>6313112</v>
      </c>
      <c r="E55" s="45">
        <f>SUM(E56)</f>
        <v>3.8390850478773393</v>
      </c>
    </row>
    <row r="56" spans="1:5" ht="31.5" customHeight="1">
      <c r="A56" s="23" t="s">
        <v>172</v>
      </c>
      <c r="B56" s="14">
        <v>5188835</v>
      </c>
      <c r="C56" s="45">
        <f>B56/$B$68*100</f>
        <v>3.0986137135340797</v>
      </c>
      <c r="D56" s="14">
        <v>6313112</v>
      </c>
      <c r="E56" s="45">
        <f>D56/$D$68*100</f>
        <v>3.8390850478773393</v>
      </c>
    </row>
    <row r="57" spans="1:5" ht="18" customHeight="1">
      <c r="A57" s="22" t="s">
        <v>44</v>
      </c>
      <c r="B57" s="71">
        <f>SUM(B58)</f>
        <v>0</v>
      </c>
      <c r="C57" s="72">
        <f>SUM(C58)</f>
        <v>0</v>
      </c>
      <c r="D57" s="71">
        <f>SUM(D58)</f>
        <v>0</v>
      </c>
      <c r="E57" s="45">
        <f>D57/$D$68*100</f>
        <v>0</v>
      </c>
    </row>
    <row r="58" spans="1:5" ht="33.75" customHeight="1">
      <c r="A58" s="23" t="s">
        <v>172</v>
      </c>
      <c r="B58" s="14"/>
      <c r="C58" s="45">
        <f>B58/$B$68*100</f>
        <v>0</v>
      </c>
      <c r="D58" s="14"/>
      <c r="E58" s="45">
        <f>D58/$D$68*100</f>
        <v>0</v>
      </c>
    </row>
    <row r="59" spans="1:5" ht="18" customHeight="1">
      <c r="A59" s="19" t="s">
        <v>36</v>
      </c>
      <c r="B59" s="66">
        <f>SUM(B60)</f>
        <v>17699746</v>
      </c>
      <c r="C59" s="70">
        <f>B59/$B$68*100</f>
        <v>10.56974748313831</v>
      </c>
      <c r="D59" s="66">
        <f>SUM(D60)</f>
        <v>17802354</v>
      </c>
      <c r="E59" s="44">
        <f>D59/$D$68*100</f>
        <v>10.825841686068511</v>
      </c>
    </row>
    <row r="60" spans="1:5" ht="18" customHeight="1">
      <c r="A60" s="22" t="s">
        <v>45</v>
      </c>
      <c r="B60" s="71">
        <f>SUM(B61:B67)</f>
        <v>17699746</v>
      </c>
      <c r="C60" s="72">
        <f>SUM(C61:C67)</f>
        <v>10.56974748313831</v>
      </c>
      <c r="D60" s="71">
        <f>SUM(D61:D67)</f>
        <v>17802354</v>
      </c>
      <c r="E60" s="45">
        <f>SUM(E61:E67)</f>
        <v>10.825841686068511</v>
      </c>
    </row>
    <row r="61" spans="1:5" ht="18" customHeight="1">
      <c r="A61" s="23" t="s">
        <v>37</v>
      </c>
      <c r="B61" s="14">
        <v>16315594</v>
      </c>
      <c r="C61" s="45">
        <f aca="true" t="shared" si="4" ref="C61:C68">B61/$B$68*100</f>
        <v>9.743174202466323</v>
      </c>
      <c r="D61" s="14">
        <v>15966787</v>
      </c>
      <c r="E61" s="45">
        <f>D61/$D$68*100</f>
        <v>9.709609655957676</v>
      </c>
    </row>
    <row r="62" spans="1:5" ht="18" customHeight="1">
      <c r="A62" s="23" t="s">
        <v>38</v>
      </c>
      <c r="B62" s="14">
        <v>1238322</v>
      </c>
      <c r="C62" s="45">
        <f t="shared" si="4"/>
        <v>0.7394880606091634</v>
      </c>
      <c r="D62" s="14">
        <v>1525072</v>
      </c>
      <c r="E62" s="45">
        <f aca="true" t="shared" si="5" ref="E62:E67">D62/$D$68*100</f>
        <v>0.9274160053134476</v>
      </c>
    </row>
    <row r="63" spans="1:5" ht="18" customHeight="1">
      <c r="A63" s="23" t="s">
        <v>71</v>
      </c>
      <c r="B63" s="14">
        <v>73085</v>
      </c>
      <c r="C63" s="45">
        <f t="shared" si="4"/>
        <v>0.04364412883694282</v>
      </c>
      <c r="D63" s="14">
        <v>187918</v>
      </c>
      <c r="E63" s="45">
        <f t="shared" si="5"/>
        <v>0.11427536594107847</v>
      </c>
    </row>
    <row r="64" spans="1:5" ht="18" customHeight="1">
      <c r="A64" s="23" t="s">
        <v>72</v>
      </c>
      <c r="B64" s="14">
        <v>65305</v>
      </c>
      <c r="C64" s="45">
        <f t="shared" si="4"/>
        <v>0.03899815056025929</v>
      </c>
      <c r="D64" s="14">
        <v>79433</v>
      </c>
      <c r="E64" s="45">
        <f t="shared" si="5"/>
        <v>0.04830423452142789</v>
      </c>
    </row>
    <row r="65" spans="1:5" ht="18" customHeight="1">
      <c r="A65" s="23" t="s">
        <v>170</v>
      </c>
      <c r="B65" s="14">
        <v>0</v>
      </c>
      <c r="C65" s="45">
        <f t="shared" si="4"/>
        <v>0</v>
      </c>
      <c r="D65" s="14">
        <v>0</v>
      </c>
      <c r="E65" s="45">
        <f t="shared" si="5"/>
        <v>0</v>
      </c>
    </row>
    <row r="66" spans="1:5" ht="35.25" customHeight="1">
      <c r="A66" s="23" t="s">
        <v>73</v>
      </c>
      <c r="B66" s="24">
        <v>4000</v>
      </c>
      <c r="C66" s="46">
        <f t="shared" si="4"/>
        <v>0.0023886777772151777</v>
      </c>
      <c r="D66" s="24">
        <v>4000</v>
      </c>
      <c r="E66" s="45">
        <f t="shared" si="5"/>
        <v>0.0024324517276914075</v>
      </c>
    </row>
    <row r="67" spans="1:5" ht="18" customHeight="1">
      <c r="A67" s="23" t="s">
        <v>39</v>
      </c>
      <c r="B67" s="14">
        <v>3440</v>
      </c>
      <c r="C67" s="45">
        <f t="shared" si="4"/>
        <v>0.002054262888405053</v>
      </c>
      <c r="D67" s="14">
        <v>39144</v>
      </c>
      <c r="E67" s="45">
        <f t="shared" si="5"/>
        <v>0.023803972607188115</v>
      </c>
    </row>
    <row r="68" spans="1:5" ht="18" customHeight="1" thickBot="1">
      <c r="A68" s="20" t="s">
        <v>70</v>
      </c>
      <c r="B68" s="68">
        <f>B4+B34+B54+B59</f>
        <v>167456659</v>
      </c>
      <c r="C68" s="73">
        <f t="shared" si="4"/>
        <v>100</v>
      </c>
      <c r="D68" s="68">
        <f>D4+D34+D54+D59</f>
        <v>164443140</v>
      </c>
      <c r="E68" s="47">
        <f>D68/$D$68*100</f>
        <v>100</v>
      </c>
    </row>
    <row r="69" ht="19.5" customHeight="1"/>
    <row r="70" ht="19.5" customHeight="1"/>
  </sheetData>
  <mergeCells count="3">
    <mergeCell ref="A1:E1"/>
    <mergeCell ref="D2:E2"/>
    <mergeCell ref="A2:C2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H10" sqref="H10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4" width="19.625" style="1" customWidth="1"/>
    <col min="5" max="5" width="9.625" style="1" customWidth="1"/>
    <col min="6" max="16384" width="8.875" style="1" customWidth="1"/>
  </cols>
  <sheetData>
    <row r="1" spans="1:5" ht="24.75" customHeight="1">
      <c r="A1" s="87" t="str">
        <f>'現金收支概況表'!A1</f>
        <v>高雄市立文山高級中學</v>
      </c>
      <c r="B1" s="87"/>
      <c r="C1" s="87"/>
      <c r="D1" s="87"/>
      <c r="E1" s="87"/>
    </row>
    <row r="2" spans="1:5" ht="30" customHeight="1" thickBot="1">
      <c r="A2" s="88" t="s">
        <v>167</v>
      </c>
      <c r="B2" s="88"/>
      <c r="C2" s="88"/>
      <c r="D2" s="89" t="s">
        <v>82</v>
      </c>
      <c r="E2" s="89"/>
    </row>
    <row r="3" spans="1:5" s="2" customFormat="1" ht="33">
      <c r="A3" s="18" t="s">
        <v>0</v>
      </c>
      <c r="B3" s="17" t="s">
        <v>164</v>
      </c>
      <c r="C3" s="16" t="s">
        <v>80</v>
      </c>
      <c r="D3" s="17" t="s">
        <v>158</v>
      </c>
      <c r="E3" s="16" t="s">
        <v>80</v>
      </c>
    </row>
    <row r="4" spans="1:5" ht="18" customHeight="1">
      <c r="A4" s="6" t="s">
        <v>18</v>
      </c>
      <c r="B4" s="31">
        <f>B5+B9+B14+B17</f>
        <v>171300521</v>
      </c>
      <c r="C4" s="32">
        <f>C5+C9+C14+C17</f>
        <v>100</v>
      </c>
      <c r="D4" s="31">
        <f>D5+D9+D14+D17</f>
        <v>166574165</v>
      </c>
      <c r="E4" s="32">
        <f>E5+E9+E14+E17</f>
        <v>100</v>
      </c>
    </row>
    <row r="5" spans="1:5" ht="18" customHeight="1">
      <c r="A5" s="12" t="s">
        <v>47</v>
      </c>
      <c r="B5" s="14">
        <f>SUM(B6:B8)</f>
        <v>14244843</v>
      </c>
      <c r="C5" s="26">
        <f>SUM(C6:C8)</f>
        <v>8.315703254632833</v>
      </c>
      <c r="D5" s="14">
        <f>SUM(D6:D8)</f>
        <v>13850516</v>
      </c>
      <c r="E5" s="26">
        <f>SUM(E6:E8)</f>
        <v>8.314924466228</v>
      </c>
    </row>
    <row r="6" spans="1:5" ht="18" customHeight="1">
      <c r="A6" s="10" t="s">
        <v>48</v>
      </c>
      <c r="B6" s="14">
        <f>'基金來源明細表'!B5</f>
        <v>14244843</v>
      </c>
      <c r="C6" s="26">
        <f>B6/$B$4*100</f>
        <v>8.315703254632833</v>
      </c>
      <c r="D6" s="14">
        <f>'基金來源明細表'!D5</f>
        <v>13850516</v>
      </c>
      <c r="E6" s="26">
        <f>D6/$D$4*100</f>
        <v>8.314924466228</v>
      </c>
    </row>
    <row r="7" spans="1:5" ht="18" customHeight="1">
      <c r="A7" s="10" t="s">
        <v>49</v>
      </c>
      <c r="B7" s="14">
        <f>'基金來源明細表'!B6</f>
        <v>0</v>
      </c>
      <c r="C7" s="26">
        <f>B7/$B$4*100</f>
        <v>0</v>
      </c>
      <c r="D7" s="14">
        <f>'基金來源明細表'!D6</f>
        <v>0</v>
      </c>
      <c r="E7" s="26">
        <f>D7/$D$4*100</f>
        <v>0</v>
      </c>
    </row>
    <row r="8" spans="1:5" ht="18" customHeight="1">
      <c r="A8" s="10" t="s">
        <v>50</v>
      </c>
      <c r="B8" s="14">
        <f>'基金來源明細表'!B7</f>
        <v>0</v>
      </c>
      <c r="C8" s="26">
        <f>B8/$B$4*100</f>
        <v>0</v>
      </c>
      <c r="D8" s="14">
        <f>'基金來源明細表'!D7</f>
        <v>0</v>
      </c>
      <c r="E8" s="26">
        <f>D8/$D$4*100</f>
        <v>0</v>
      </c>
    </row>
    <row r="9" spans="1:5" ht="18" customHeight="1">
      <c r="A9" s="12" t="s">
        <v>51</v>
      </c>
      <c r="B9" s="14">
        <f>SUM(B10:B13)</f>
        <v>39654</v>
      </c>
      <c r="C9" s="26">
        <f>SUM(C10:C13)</f>
        <v>0.023148791240395584</v>
      </c>
      <c r="D9" s="14">
        <f>SUM(D10:D13)</f>
        <v>2158</v>
      </c>
      <c r="E9" s="26">
        <f>SUM(E10:E13)</f>
        <v>0.0012955190260146284</v>
      </c>
    </row>
    <row r="10" spans="1:5" ht="18" customHeight="1">
      <c r="A10" s="10" t="s">
        <v>52</v>
      </c>
      <c r="B10" s="14">
        <f>'基金來源明細表'!B9</f>
        <v>0</v>
      </c>
      <c r="C10" s="26">
        <f>B10/$B$4*100</f>
        <v>0</v>
      </c>
      <c r="D10" s="14">
        <f>'基金來源明細表'!D9</f>
        <v>0</v>
      </c>
      <c r="E10" s="26">
        <f>D10/$D$4*100</f>
        <v>0</v>
      </c>
    </row>
    <row r="11" spans="1:5" ht="18" customHeight="1">
      <c r="A11" s="10" t="s">
        <v>53</v>
      </c>
      <c r="B11" s="14">
        <f>'基金來源明細表'!B10</f>
        <v>37375</v>
      </c>
      <c r="C11" s="26">
        <f>B11/$B$4*100</f>
        <v>0.02181838080924459</v>
      </c>
      <c r="D11" s="14">
        <f>'基金來源明細表'!D10</f>
        <v>0</v>
      </c>
      <c r="E11" s="26">
        <f>D11/$D$4*100</f>
        <v>0</v>
      </c>
    </row>
    <row r="12" spans="1:5" ht="18" customHeight="1">
      <c r="A12" s="10" t="s">
        <v>84</v>
      </c>
      <c r="B12" s="14">
        <f>'基金來源明細表'!B11</f>
        <v>0</v>
      </c>
      <c r="C12" s="26">
        <f>B12/$B$4*100</f>
        <v>0</v>
      </c>
      <c r="D12" s="14">
        <f>'基金來源明細表'!D11</f>
        <v>0</v>
      </c>
      <c r="E12" s="26">
        <f>D12/$D$4*100</f>
        <v>0</v>
      </c>
    </row>
    <row r="13" spans="1:5" ht="18" customHeight="1">
      <c r="A13" s="10" t="s">
        <v>54</v>
      </c>
      <c r="B13" s="14">
        <f>'基金來源明細表'!B12</f>
        <v>2279</v>
      </c>
      <c r="C13" s="26">
        <f>B13/$B$4*100</f>
        <v>0.0013304104311509947</v>
      </c>
      <c r="D13" s="14">
        <f>'基金來源明細表'!D12</f>
        <v>2158</v>
      </c>
      <c r="E13" s="26">
        <f>D13/$D$4*100</f>
        <v>0.0012955190260146284</v>
      </c>
    </row>
    <row r="14" spans="1:5" ht="18" customHeight="1">
      <c r="A14" s="12" t="s">
        <v>23</v>
      </c>
      <c r="B14" s="14">
        <f>SUM(B15:B16)</f>
        <v>156636146</v>
      </c>
      <c r="C14" s="26">
        <f>SUM(C15:C16)</f>
        <v>91.43938680723569</v>
      </c>
      <c r="D14" s="14">
        <f>SUM(D15:D16)</f>
        <v>151663658</v>
      </c>
      <c r="E14" s="26">
        <f>SUM(E15:E16)</f>
        <v>91.04872775439097</v>
      </c>
    </row>
    <row r="15" spans="1:5" ht="18" customHeight="1">
      <c r="A15" s="10" t="s">
        <v>55</v>
      </c>
      <c r="B15" s="14">
        <f>'基金來源明細表'!B14</f>
        <v>156113046</v>
      </c>
      <c r="C15" s="26">
        <f>B15/$B$4*100</f>
        <v>91.1340170413142</v>
      </c>
      <c r="D15" s="14">
        <f>'基金來源明細表'!D14</f>
        <v>150768142</v>
      </c>
      <c r="E15" s="26">
        <f>D15/$D$4*100</f>
        <v>90.51111977658721</v>
      </c>
    </row>
    <row r="16" spans="1:5" ht="18" customHeight="1">
      <c r="A16" s="10" t="s">
        <v>56</v>
      </c>
      <c r="B16" s="14">
        <f>'基金來源明細表'!B15</f>
        <v>523100</v>
      </c>
      <c r="C16" s="26">
        <f>B16/$B$4*100</f>
        <v>0.3053697659214942</v>
      </c>
      <c r="D16" s="14">
        <f>'基金來源明細表'!D15</f>
        <v>895516</v>
      </c>
      <c r="E16" s="26">
        <f>D16/$D$4*100</f>
        <v>0.5376079778037609</v>
      </c>
    </row>
    <row r="17" spans="1:5" ht="18" customHeight="1">
      <c r="A17" s="12" t="s">
        <v>57</v>
      </c>
      <c r="B17" s="14">
        <f>SUM(B18:B19)</f>
        <v>379878</v>
      </c>
      <c r="C17" s="26">
        <f>SUM(C18:C19)</f>
        <v>0.22176114689108273</v>
      </c>
      <c r="D17" s="14">
        <f>SUM(D18:D19)</f>
        <v>1057833</v>
      </c>
      <c r="E17" s="26">
        <f>SUM(E18:E19)</f>
        <v>0.6350522603550197</v>
      </c>
    </row>
    <row r="18" spans="1:5" ht="18" customHeight="1">
      <c r="A18" s="10" t="s">
        <v>58</v>
      </c>
      <c r="B18" s="14">
        <f>'基金來源明細表'!B17</f>
        <v>0</v>
      </c>
      <c r="C18" s="26">
        <f>B18/$B$4*100</f>
        <v>0</v>
      </c>
      <c r="D18" s="14">
        <f>'基金來源明細表'!D17</f>
        <v>0</v>
      </c>
      <c r="E18" s="26">
        <f>D18/$D$4*100</f>
        <v>0</v>
      </c>
    </row>
    <row r="19" spans="1:5" ht="18" customHeight="1">
      <c r="A19" s="10" t="s">
        <v>59</v>
      </c>
      <c r="B19" s="14">
        <f>'基金來源明細表'!B18</f>
        <v>379878</v>
      </c>
      <c r="C19" s="26">
        <f>B19/$B$4*100</f>
        <v>0.22176114689108273</v>
      </c>
      <c r="D19" s="14">
        <f>'基金來源明細表'!D18</f>
        <v>1057833</v>
      </c>
      <c r="E19" s="26">
        <f>D19/$D$4*100</f>
        <v>0.6350522603550197</v>
      </c>
    </row>
    <row r="20" spans="1:5" ht="18" customHeight="1">
      <c r="A20" s="7" t="s">
        <v>68</v>
      </c>
      <c r="B20" s="13">
        <f>B21+B27+B31+B34</f>
        <v>167456659</v>
      </c>
      <c r="C20" s="28">
        <f>C21+C27+C31+C34</f>
        <v>97.7560710396205</v>
      </c>
      <c r="D20" s="13">
        <f>D21+D27+D31+D34</f>
        <v>164443140</v>
      </c>
      <c r="E20" s="28">
        <f>E21+E27+E31+E34</f>
        <v>98.72067496181056</v>
      </c>
    </row>
    <row r="21" spans="1:5" ht="18" customHeight="1">
      <c r="A21" s="12" t="s">
        <v>60</v>
      </c>
      <c r="B21" s="14">
        <f>SUM(B22:B26)</f>
        <v>144568078</v>
      </c>
      <c r="C21" s="26">
        <f>SUM(C22:C26)</f>
        <v>84.39441815824951</v>
      </c>
      <c r="D21" s="14">
        <f>SUM(D22:D26)</f>
        <v>140327674</v>
      </c>
      <c r="E21" s="26">
        <f>SUM(E22:E26)</f>
        <v>84.24336030740422</v>
      </c>
    </row>
    <row r="22" spans="1:5" ht="18" customHeight="1">
      <c r="A22" s="10" t="s">
        <v>61</v>
      </c>
      <c r="B22" s="14">
        <f>'基金用途明細表'!B5</f>
        <v>144357088</v>
      </c>
      <c r="C22" s="26">
        <f>B22/$B$4*100</f>
        <v>84.27124865545505</v>
      </c>
      <c r="D22" s="14">
        <f>'基金用途明細表'!D5</f>
        <v>139455366</v>
      </c>
      <c r="E22" s="26">
        <f>D22/$D$4*100</f>
        <v>83.71968486229542</v>
      </c>
    </row>
    <row r="23" spans="1:5" ht="18" customHeight="1">
      <c r="A23" s="10" t="s">
        <v>41</v>
      </c>
      <c r="B23" s="14">
        <f>'基金用途明細表'!B13</f>
        <v>0</v>
      </c>
      <c r="C23" s="26">
        <f>B23/$B$4*100</f>
        <v>0</v>
      </c>
      <c r="D23" s="14">
        <f>'基金用途明細表'!D13</f>
        <v>0</v>
      </c>
      <c r="E23" s="26">
        <f>D23/$D$4*100</f>
        <v>0</v>
      </c>
    </row>
    <row r="24" spans="1:5" ht="18" customHeight="1">
      <c r="A24" s="10" t="s">
        <v>62</v>
      </c>
      <c r="B24" s="14">
        <f>'基金用途明細表'!B19</f>
        <v>0</v>
      </c>
      <c r="C24" s="26">
        <f>B24/$B$4*100</f>
        <v>0</v>
      </c>
      <c r="D24" s="14">
        <f>'基金用途明細表'!D19</f>
        <v>0</v>
      </c>
      <c r="E24" s="26">
        <f>D24/$D$4*100</f>
        <v>0</v>
      </c>
    </row>
    <row r="25" spans="1:5" ht="18" customHeight="1">
      <c r="A25" s="10" t="s">
        <v>46</v>
      </c>
      <c r="B25" s="14">
        <f>'基金用途明細表'!B25</f>
        <v>0</v>
      </c>
      <c r="C25" s="26">
        <f>B25/$B$4*100</f>
        <v>0</v>
      </c>
      <c r="D25" s="14">
        <f>'基金用途明細表'!D25</f>
        <v>0</v>
      </c>
      <c r="E25" s="26">
        <f>D25/$D$4*100</f>
        <v>0</v>
      </c>
    </row>
    <row r="26" spans="1:5" ht="18" customHeight="1">
      <c r="A26" s="10" t="s">
        <v>63</v>
      </c>
      <c r="B26" s="14">
        <f>'基金用途明細表'!B27</f>
        <v>210990</v>
      </c>
      <c r="C26" s="26">
        <f>B26/$B$4*100</f>
        <v>0.1231695027944486</v>
      </c>
      <c r="D26" s="14">
        <f>'基金用途明細表'!D27</f>
        <v>872308</v>
      </c>
      <c r="E26" s="26">
        <f>D26/$D$4*100</f>
        <v>0.5236754451087898</v>
      </c>
    </row>
    <row r="27" spans="1:5" ht="18" customHeight="1">
      <c r="A27" s="12" t="s">
        <v>42</v>
      </c>
      <c r="B27" s="14">
        <f>SUM(B28:B30)</f>
        <v>0</v>
      </c>
      <c r="C27" s="26">
        <f>SUM(C28:C30)</f>
        <v>0</v>
      </c>
      <c r="D27" s="14">
        <f>SUM(D28:D30)</f>
        <v>0</v>
      </c>
      <c r="E27" s="26">
        <f>SUM(E28:E30)</f>
        <v>0</v>
      </c>
    </row>
    <row r="28" spans="1:5" ht="18" customHeight="1">
      <c r="A28" s="10" t="s">
        <v>64</v>
      </c>
      <c r="B28" s="14">
        <f>'基金用途明細表'!B35</f>
        <v>0</v>
      </c>
      <c r="C28" s="26">
        <f>B28/$B$4*100</f>
        <v>0</v>
      </c>
      <c r="D28" s="14">
        <f>'基金用途明細表'!D35</f>
        <v>0</v>
      </c>
      <c r="E28" s="26">
        <f>D28/$D$4*100</f>
        <v>0</v>
      </c>
    </row>
    <row r="29" spans="1:5" ht="18" customHeight="1">
      <c r="A29" s="10" t="s">
        <v>65</v>
      </c>
      <c r="B29" s="14">
        <f>'基金用途明細表'!B42</f>
        <v>0</v>
      </c>
      <c r="C29" s="26">
        <f>B29/$B$4*100</f>
        <v>0</v>
      </c>
      <c r="D29" s="14">
        <f>'基金用途明細表'!D42</f>
        <v>0</v>
      </c>
      <c r="E29" s="26">
        <f>D29/$D$4*100</f>
        <v>0</v>
      </c>
    </row>
    <row r="30" spans="1:5" ht="18" customHeight="1">
      <c r="A30" s="10" t="s">
        <v>24</v>
      </c>
      <c r="B30" s="14">
        <f>'基金用途明細表'!B46</f>
        <v>0</v>
      </c>
      <c r="C30" s="26">
        <f>B30/$B$4*100</f>
        <v>0</v>
      </c>
      <c r="D30" s="14">
        <f>'基金用途明細表'!D46</f>
        <v>0</v>
      </c>
      <c r="E30" s="26">
        <f>D30/$D$4*100</f>
        <v>0</v>
      </c>
    </row>
    <row r="31" spans="1:5" ht="18" customHeight="1">
      <c r="A31" s="12" t="s">
        <v>66</v>
      </c>
      <c r="B31" s="14">
        <f>SUM(B32:B33)</f>
        <v>5188835</v>
      </c>
      <c r="C31" s="26">
        <f>SUM(C32:C33)</f>
        <v>3.029083023045797</v>
      </c>
      <c r="D31" s="14">
        <f>SUM(D32:D33)</f>
        <v>6313112</v>
      </c>
      <c r="E31" s="26">
        <f>SUM(E32:E33)</f>
        <v>3.789970671622457</v>
      </c>
    </row>
    <row r="32" spans="1:5" ht="18" customHeight="1">
      <c r="A32" s="10" t="s">
        <v>43</v>
      </c>
      <c r="B32" s="14">
        <f>'基金用途明細表'!B56</f>
        <v>5188835</v>
      </c>
      <c r="C32" s="26">
        <f>B32/$B$4*100</f>
        <v>3.029083023045797</v>
      </c>
      <c r="D32" s="14">
        <f>'基金用途明細表'!D56</f>
        <v>6313112</v>
      </c>
      <c r="E32" s="26">
        <f>D32/$D$4*100</f>
        <v>3.789970671622457</v>
      </c>
    </row>
    <row r="33" spans="1:5" ht="18" customHeight="1">
      <c r="A33" s="10" t="s">
        <v>44</v>
      </c>
      <c r="B33" s="14">
        <f>'基金用途明細表'!B57</f>
        <v>0</v>
      </c>
      <c r="C33" s="26">
        <f>B33/$B$4*100</f>
        <v>0</v>
      </c>
      <c r="D33" s="14">
        <f>'基金用途明細表'!D57</f>
        <v>0</v>
      </c>
      <c r="E33" s="26">
        <f>D33/$D$4*100</f>
        <v>0</v>
      </c>
    </row>
    <row r="34" spans="1:5" ht="18" customHeight="1">
      <c r="A34" s="12" t="s">
        <v>67</v>
      </c>
      <c r="B34" s="14">
        <f>SUM(B35)</f>
        <v>17699746</v>
      </c>
      <c r="C34" s="26">
        <f>SUM(C35)</f>
        <v>10.332569858325183</v>
      </c>
      <c r="D34" s="14">
        <f>SUM(D35)</f>
        <v>17802354</v>
      </c>
      <c r="E34" s="26">
        <f>SUM(E35)</f>
        <v>10.687343982783885</v>
      </c>
    </row>
    <row r="35" spans="1:5" ht="18" customHeight="1">
      <c r="A35" s="10" t="s">
        <v>45</v>
      </c>
      <c r="B35" s="14">
        <f>'基金用途明細表'!B59</f>
        <v>17699746</v>
      </c>
      <c r="C35" s="26">
        <f>B35/$B$4*100</f>
        <v>10.332569858325183</v>
      </c>
      <c r="D35" s="14">
        <f>'基金用途明細表'!D59</f>
        <v>17802354</v>
      </c>
      <c r="E35" s="26">
        <f>D35/$D$4*100</f>
        <v>10.687343982783885</v>
      </c>
    </row>
    <row r="36" spans="1:5" ht="18" customHeight="1">
      <c r="A36" s="7" t="s">
        <v>20</v>
      </c>
      <c r="B36" s="13">
        <f>B4-B20</f>
        <v>3843862</v>
      </c>
      <c r="C36" s="28">
        <f>C4-C20</f>
        <v>2.243928960379506</v>
      </c>
      <c r="D36" s="13">
        <f>D4-D20</f>
        <v>2131025</v>
      </c>
      <c r="E36" s="28">
        <f>E4-E20</f>
        <v>1.279325038189441</v>
      </c>
    </row>
    <row r="37" spans="1:5" ht="18" customHeight="1">
      <c r="A37" s="7" t="s">
        <v>21</v>
      </c>
      <c r="B37" s="13">
        <v>7023283</v>
      </c>
      <c r="C37" s="28">
        <f>B37/$B$4*100</f>
        <v>4.099977606022575</v>
      </c>
      <c r="D37" s="13">
        <v>4892258</v>
      </c>
      <c r="E37" s="28">
        <f>D37/$B$4*100</f>
        <v>2.8559504497946038</v>
      </c>
    </row>
    <row r="38" spans="1:5" ht="18" customHeight="1" thickBot="1">
      <c r="A38" s="15" t="s">
        <v>22</v>
      </c>
      <c r="B38" s="29">
        <f>B36+B37</f>
        <v>10867145</v>
      </c>
      <c r="C38" s="30">
        <f>C36+C37</f>
        <v>6.343906566402081</v>
      </c>
      <c r="D38" s="29">
        <f>D36+D37</f>
        <v>7023283</v>
      </c>
      <c r="E38" s="30">
        <f>E36+E37</f>
        <v>4.135275487984044</v>
      </c>
    </row>
    <row r="39" spans="1:3" s="11" customFormat="1" ht="18" customHeight="1">
      <c r="A39" s="86"/>
      <c r="B39" s="86"/>
      <c r="C39" s="86"/>
    </row>
    <row r="40" spans="1:3" s="11" customFormat="1" ht="18" customHeight="1">
      <c r="A40" s="86"/>
      <c r="B40" s="86"/>
      <c r="C40" s="86"/>
    </row>
    <row r="41" spans="1:5" ht="30" customHeight="1">
      <c r="A41" s="5"/>
      <c r="B41" s="5"/>
      <c r="C41" s="5"/>
      <c r="D41" s="5"/>
      <c r="E41" s="5"/>
    </row>
    <row r="42" spans="1:5" ht="19.5" customHeight="1">
      <c r="A42" s="3"/>
      <c r="B42" s="3"/>
      <c r="C42" s="3"/>
      <c r="D42" s="3"/>
      <c r="E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5">
    <mergeCell ref="A39:C39"/>
    <mergeCell ref="A40:C40"/>
    <mergeCell ref="A1:E1"/>
    <mergeCell ref="D2:E2"/>
    <mergeCell ref="A2:C2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J6" sqref="J6"/>
    </sheetView>
  </sheetViews>
  <sheetFormatPr defaultColWidth="9.00390625" defaultRowHeight="16.5"/>
  <cols>
    <col min="1" max="1" width="25.875" style="1" customWidth="1"/>
    <col min="2" max="2" width="20.75390625" style="1" customWidth="1"/>
    <col min="3" max="3" width="12.75390625" style="1" customWidth="1"/>
    <col min="4" max="4" width="20.75390625" style="65" customWidth="1"/>
    <col min="5" max="5" width="12.75390625" style="65" customWidth="1"/>
    <col min="6" max="6" width="15.50390625" style="1" hidden="1" customWidth="1"/>
    <col min="7" max="16384" width="8.875" style="1" customWidth="1"/>
  </cols>
  <sheetData>
    <row r="1" spans="1:5" ht="24.75" customHeight="1">
      <c r="A1" s="87" t="str">
        <f>'現金收支概況表'!A1</f>
        <v>高雄市立文山高級中學</v>
      </c>
      <c r="B1" s="87"/>
      <c r="C1" s="87"/>
      <c r="D1" s="87"/>
      <c r="E1" s="87"/>
    </row>
    <row r="2" spans="1:5" ht="30" customHeight="1" thickBot="1">
      <c r="A2" s="88" t="s">
        <v>160</v>
      </c>
      <c r="B2" s="88"/>
      <c r="C2" s="88"/>
      <c r="D2" s="91" t="s">
        <v>81</v>
      </c>
      <c r="E2" s="91"/>
    </row>
    <row r="3" spans="1:5" s="2" customFormat="1" ht="16.5">
      <c r="A3" s="18" t="s">
        <v>0</v>
      </c>
      <c r="B3" s="17" t="s">
        <v>164</v>
      </c>
      <c r="C3" s="33" t="s">
        <v>1</v>
      </c>
      <c r="D3" s="17" t="s">
        <v>159</v>
      </c>
      <c r="E3" s="62" t="s">
        <v>1</v>
      </c>
    </row>
    <row r="4" spans="1:5" s="2" customFormat="1" ht="24.75" customHeight="1">
      <c r="A4" s="27" t="s">
        <v>75</v>
      </c>
      <c r="B4" s="66">
        <f>SUM(B5+B10+B12)</f>
        <v>27496478</v>
      </c>
      <c r="C4" s="75">
        <f>B4/$B$14*100</f>
        <v>100</v>
      </c>
      <c r="D4" s="66">
        <f>SUM(D5+D10+D12)</f>
        <v>25233096</v>
      </c>
      <c r="E4" s="63">
        <f aca="true" t="shared" si="0" ref="E4:E23">D4/$D$14*100</f>
        <v>100</v>
      </c>
    </row>
    <row r="5" spans="1:5" ht="24.75" customHeight="1">
      <c r="A5" s="7" t="s">
        <v>2</v>
      </c>
      <c r="B5" s="66">
        <f>SUM(B6:B9)</f>
        <v>25973654</v>
      </c>
      <c r="C5" s="75">
        <f>B5/$B$14*100</f>
        <v>94.46174888289329</v>
      </c>
      <c r="D5" s="66">
        <f>SUM(D6:D9)</f>
        <v>23880294</v>
      </c>
      <c r="E5" s="63">
        <f t="shared" si="0"/>
        <v>94.6387791652677</v>
      </c>
    </row>
    <row r="6" spans="1:5" ht="24.75" customHeight="1">
      <c r="A6" s="10" t="s">
        <v>16</v>
      </c>
      <c r="B6" s="14">
        <v>25973654</v>
      </c>
      <c r="C6" s="36">
        <f aca="true" t="shared" si="1" ref="C6:C23">B6/$B$14*100</f>
        <v>94.46174888289329</v>
      </c>
      <c r="D6" s="14">
        <v>23880294</v>
      </c>
      <c r="E6" s="64">
        <f t="shared" si="0"/>
        <v>94.6387791652677</v>
      </c>
    </row>
    <row r="7" spans="1:5" ht="24.75" customHeight="1">
      <c r="A7" s="10" t="s">
        <v>15</v>
      </c>
      <c r="B7" s="14"/>
      <c r="C7" s="36">
        <f t="shared" si="1"/>
        <v>0</v>
      </c>
      <c r="D7" s="14"/>
      <c r="E7" s="64">
        <f t="shared" si="0"/>
        <v>0</v>
      </c>
    </row>
    <row r="8" spans="1:6" ht="39" customHeight="1">
      <c r="A8" s="10" t="s">
        <v>153</v>
      </c>
      <c r="B8" s="14"/>
      <c r="C8" s="36">
        <f t="shared" si="1"/>
        <v>0</v>
      </c>
      <c r="D8" s="14"/>
      <c r="E8" s="64">
        <f t="shared" si="0"/>
        <v>0</v>
      </c>
      <c r="F8" s="85">
        <f>B8-D8</f>
        <v>0</v>
      </c>
    </row>
    <row r="9" spans="1:5" ht="24.75" customHeight="1">
      <c r="A9" s="10" t="s">
        <v>154</v>
      </c>
      <c r="B9" s="14"/>
      <c r="C9" s="36">
        <f t="shared" si="1"/>
        <v>0</v>
      </c>
      <c r="D9" s="14"/>
      <c r="E9" s="64">
        <f t="shared" si="0"/>
        <v>0</v>
      </c>
    </row>
    <row r="10" spans="1:5" ht="32.25" customHeight="1">
      <c r="A10" s="19" t="s">
        <v>85</v>
      </c>
      <c r="B10" s="66">
        <f>B11</f>
        <v>1522824</v>
      </c>
      <c r="C10" s="75">
        <f t="shared" si="1"/>
        <v>5.538251117106707</v>
      </c>
      <c r="D10" s="66">
        <f>D11</f>
        <v>1352802</v>
      </c>
      <c r="E10" s="63">
        <f t="shared" si="0"/>
        <v>5.36122083473229</v>
      </c>
    </row>
    <row r="11" spans="1:5" ht="24.75" customHeight="1">
      <c r="A11" s="10" t="s">
        <v>27</v>
      </c>
      <c r="B11" s="14">
        <v>1522824</v>
      </c>
      <c r="C11" s="36">
        <f t="shared" si="1"/>
        <v>5.538251117106707</v>
      </c>
      <c r="D11" s="14">
        <v>1352802</v>
      </c>
      <c r="E11" s="64">
        <f t="shared" si="0"/>
        <v>5.36122083473229</v>
      </c>
    </row>
    <row r="12" spans="1:5" ht="24.75" customHeight="1">
      <c r="A12" s="7" t="s">
        <v>3</v>
      </c>
      <c r="B12" s="13"/>
      <c r="C12" s="35">
        <f t="shared" si="1"/>
        <v>0</v>
      </c>
      <c r="D12" s="13"/>
      <c r="E12" s="63">
        <f t="shared" si="0"/>
        <v>0</v>
      </c>
    </row>
    <row r="13" spans="1:5" ht="24.75" customHeight="1">
      <c r="A13" s="10" t="s">
        <v>28</v>
      </c>
      <c r="B13" s="14"/>
      <c r="C13" s="36">
        <f t="shared" si="1"/>
        <v>0</v>
      </c>
      <c r="D13" s="14"/>
      <c r="E13" s="64">
        <f t="shared" si="0"/>
        <v>0</v>
      </c>
    </row>
    <row r="14" spans="1:5" ht="24.75" customHeight="1">
      <c r="A14" s="8" t="s">
        <v>74</v>
      </c>
      <c r="B14" s="66">
        <f>B5+B10+B12</f>
        <v>27496478</v>
      </c>
      <c r="C14" s="75">
        <f t="shared" si="1"/>
        <v>100</v>
      </c>
      <c r="D14" s="66">
        <f>D5+D10+D12</f>
        <v>25233096</v>
      </c>
      <c r="E14" s="63">
        <f t="shared" si="0"/>
        <v>100</v>
      </c>
    </row>
    <row r="15" spans="1:5" ht="24.75" customHeight="1">
      <c r="A15" s="8" t="s">
        <v>4</v>
      </c>
      <c r="B15" s="66">
        <f>B16+B19</f>
        <v>16629333</v>
      </c>
      <c r="C15" s="75">
        <f t="shared" si="1"/>
        <v>60.47804740665331</v>
      </c>
      <c r="D15" s="66">
        <f>D16+D19</f>
        <v>18209813</v>
      </c>
      <c r="E15" s="63">
        <f t="shared" si="0"/>
        <v>72.16638418052229</v>
      </c>
    </row>
    <row r="16" spans="1:5" ht="24.75" customHeight="1">
      <c r="A16" s="7" t="s">
        <v>5</v>
      </c>
      <c r="B16" s="66">
        <f>SUM(B17:B18)</f>
        <v>14916605</v>
      </c>
      <c r="C16" s="75">
        <f t="shared" si="1"/>
        <v>54.249147836315615</v>
      </c>
      <c r="D16" s="66">
        <f>SUM(D17:D18)</f>
        <v>16774658</v>
      </c>
      <c r="E16" s="63">
        <f t="shared" si="0"/>
        <v>66.47879435801298</v>
      </c>
    </row>
    <row r="17" spans="1:6" ht="39" customHeight="1">
      <c r="A17" s="10" t="s">
        <v>155</v>
      </c>
      <c r="B17" s="14">
        <v>14906605</v>
      </c>
      <c r="C17" s="36">
        <f t="shared" si="1"/>
        <v>54.212779542165364</v>
      </c>
      <c r="D17" s="14">
        <v>16754658</v>
      </c>
      <c r="E17" s="64">
        <f t="shared" si="0"/>
        <v>66.39953337473928</v>
      </c>
      <c r="F17" s="85">
        <f>B17-D17</f>
        <v>-1848053</v>
      </c>
    </row>
    <row r="18" spans="1:6" ht="48" customHeight="1">
      <c r="A18" s="10" t="s">
        <v>17</v>
      </c>
      <c r="B18" s="14">
        <v>10000</v>
      </c>
      <c r="C18" s="36">
        <f t="shared" si="1"/>
        <v>0.03636829415025444</v>
      </c>
      <c r="D18" s="14">
        <v>20000</v>
      </c>
      <c r="E18" s="64">
        <f t="shared" si="0"/>
        <v>0.07926098327371321</v>
      </c>
      <c r="F18" s="85">
        <f>B18-D18</f>
        <v>-10000</v>
      </c>
    </row>
    <row r="19" spans="1:5" ht="24.75" customHeight="1">
      <c r="A19" s="7" t="s">
        <v>6</v>
      </c>
      <c r="B19" s="66">
        <f>SUM(B20:B20)</f>
        <v>1712728</v>
      </c>
      <c r="C19" s="75">
        <f t="shared" si="1"/>
        <v>6.2288995703377</v>
      </c>
      <c r="D19" s="66">
        <f>SUM(D20:D20)</f>
        <v>1435155</v>
      </c>
      <c r="E19" s="63">
        <f t="shared" si="0"/>
        <v>5.687589822509295</v>
      </c>
    </row>
    <row r="20" spans="1:6" ht="56.25" customHeight="1">
      <c r="A20" s="10" t="s">
        <v>87</v>
      </c>
      <c r="B20" s="14">
        <v>1712728</v>
      </c>
      <c r="C20" s="36">
        <f t="shared" si="1"/>
        <v>6.2288995703377</v>
      </c>
      <c r="D20" s="14">
        <v>1435155</v>
      </c>
      <c r="E20" s="64">
        <f t="shared" si="0"/>
        <v>5.687589822509295</v>
      </c>
      <c r="F20" s="85">
        <f>B20-D20</f>
        <v>277573</v>
      </c>
    </row>
    <row r="21" spans="1:5" ht="24.75" customHeight="1">
      <c r="A21" s="8" t="s">
        <v>29</v>
      </c>
      <c r="B21" s="66">
        <f>SUM(B22)</f>
        <v>10867145</v>
      </c>
      <c r="C21" s="75">
        <f t="shared" si="1"/>
        <v>39.52195259334668</v>
      </c>
      <c r="D21" s="66">
        <f>SUM(D22)</f>
        <v>7023283</v>
      </c>
      <c r="E21" s="63">
        <f t="shared" si="0"/>
        <v>27.83361581947772</v>
      </c>
    </row>
    <row r="22" spans="1:5" ht="24.75" customHeight="1">
      <c r="A22" s="10" t="s">
        <v>161</v>
      </c>
      <c r="B22" s="14">
        <v>10867145</v>
      </c>
      <c r="C22" s="36">
        <f t="shared" si="1"/>
        <v>39.52195259334668</v>
      </c>
      <c r="D22" s="14">
        <v>7023283</v>
      </c>
      <c r="E22" s="64">
        <f t="shared" si="0"/>
        <v>27.83361581947772</v>
      </c>
    </row>
    <row r="23" spans="1:5" ht="24.75" customHeight="1">
      <c r="A23" s="8" t="s">
        <v>74</v>
      </c>
      <c r="B23" s="66">
        <f>B15+B21</f>
        <v>27496478</v>
      </c>
      <c r="C23" s="75">
        <f t="shared" si="1"/>
        <v>100</v>
      </c>
      <c r="D23" s="66">
        <f>D15+D21</f>
        <v>25233096</v>
      </c>
      <c r="E23" s="63">
        <f t="shared" si="0"/>
        <v>100</v>
      </c>
    </row>
    <row r="24" spans="1:5" ht="24.75" customHeight="1" thickBot="1">
      <c r="A24" s="9"/>
      <c r="B24" s="29"/>
      <c r="C24" s="37"/>
      <c r="D24" s="29"/>
      <c r="E24" s="60"/>
    </row>
    <row r="25" spans="1:5" ht="24.75" customHeight="1">
      <c r="A25" s="90" t="s">
        <v>88</v>
      </c>
      <c r="B25" s="90"/>
      <c r="C25" s="90"/>
      <c r="D25" s="90"/>
      <c r="E25" s="90"/>
    </row>
    <row r="26" spans="1:5" ht="24.75" customHeight="1">
      <c r="A26" s="86" t="s">
        <v>86</v>
      </c>
      <c r="B26" s="86"/>
      <c r="C26" s="86"/>
      <c r="D26" s="86"/>
      <c r="E26" s="86"/>
    </row>
    <row r="27" spans="1:5" ht="24.75" customHeight="1">
      <c r="A27" s="86"/>
      <c r="B27" s="86"/>
      <c r="C27" s="86"/>
      <c r="D27" s="86"/>
      <c r="E27" s="86"/>
    </row>
  </sheetData>
  <mergeCells count="6">
    <mergeCell ref="A1:E1"/>
    <mergeCell ref="A2:C2"/>
    <mergeCell ref="A27:E27"/>
    <mergeCell ref="A25:E25"/>
    <mergeCell ref="A26:E26"/>
    <mergeCell ref="D2:E2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0">
      <selection activeCell="A17" sqref="A17"/>
    </sheetView>
  </sheetViews>
  <sheetFormatPr defaultColWidth="9.00390625" defaultRowHeight="16.5"/>
  <cols>
    <col min="1" max="1" width="58.25390625" style="1" customWidth="1"/>
    <col min="2" max="3" width="18.625" style="1" customWidth="1"/>
    <col min="4" max="16384" width="8.875" style="1" customWidth="1"/>
  </cols>
  <sheetData>
    <row r="1" spans="1:3" ht="24.75" customHeight="1">
      <c r="A1" s="87" t="str">
        <f>'現金收支概況表'!A1</f>
        <v>高雄市立文山高級中學</v>
      </c>
      <c r="B1" s="87"/>
      <c r="C1" s="87"/>
    </row>
    <row r="2" spans="1:3" ht="30" customHeight="1" thickBot="1">
      <c r="A2" s="92" t="s">
        <v>165</v>
      </c>
      <c r="B2" s="92"/>
      <c r="C2" s="34" t="s">
        <v>82</v>
      </c>
    </row>
    <row r="3" spans="1:3" s="2" customFormat="1" ht="30" customHeight="1">
      <c r="A3" s="18" t="s">
        <v>7</v>
      </c>
      <c r="B3" s="17" t="s">
        <v>164</v>
      </c>
      <c r="C3" s="17" t="s">
        <v>159</v>
      </c>
    </row>
    <row r="4" spans="1:3" ht="30" customHeight="1">
      <c r="A4" s="7" t="s">
        <v>25</v>
      </c>
      <c r="B4" s="14"/>
      <c r="C4" s="14"/>
    </row>
    <row r="5" spans="1:3" ht="30" customHeight="1">
      <c r="A5" s="12" t="s">
        <v>11</v>
      </c>
      <c r="B5" s="77">
        <v>3843862</v>
      </c>
      <c r="C5" s="77">
        <v>2131025</v>
      </c>
    </row>
    <row r="6" spans="1:3" ht="30" customHeight="1">
      <c r="A6" s="12" t="s">
        <v>12</v>
      </c>
      <c r="B6" s="76">
        <f>SUM(B7:B8)</f>
        <v>-1858053</v>
      </c>
      <c r="C6" s="76">
        <f>SUM(C7:C8)</f>
        <v>-480922</v>
      </c>
    </row>
    <row r="7" spans="1:6" ht="30" customHeight="1">
      <c r="A7" s="10" t="s">
        <v>13</v>
      </c>
      <c r="B7" s="14">
        <v>0</v>
      </c>
      <c r="C7" s="14">
        <v>5497</v>
      </c>
      <c r="F7" s="61"/>
    </row>
    <row r="8" spans="1:3" ht="30" customHeight="1">
      <c r="A8" s="10" t="s">
        <v>14</v>
      </c>
      <c r="B8" s="14">
        <v>-1858053</v>
      </c>
      <c r="C8" s="14">
        <v>-486419</v>
      </c>
    </row>
    <row r="9" spans="1:3" ht="30" customHeight="1">
      <c r="A9" s="48" t="s">
        <v>157</v>
      </c>
      <c r="B9" s="58">
        <f>B5+B6</f>
        <v>1985809</v>
      </c>
      <c r="C9" s="58">
        <f>C5+C6</f>
        <v>1650103</v>
      </c>
    </row>
    <row r="10" spans="1:3" ht="30" customHeight="1">
      <c r="A10" s="7" t="s">
        <v>26</v>
      </c>
      <c r="B10" s="14"/>
      <c r="C10" s="14"/>
    </row>
    <row r="11" spans="1:3" ht="30" customHeight="1">
      <c r="A11" s="12" t="s">
        <v>77</v>
      </c>
      <c r="B11" s="14"/>
      <c r="C11" s="14"/>
    </row>
    <row r="12" spans="1:3" ht="30" customHeight="1">
      <c r="A12" s="12" t="s">
        <v>169</v>
      </c>
      <c r="B12" s="14"/>
      <c r="C12" s="14"/>
    </row>
    <row r="13" spans="1:3" ht="30" customHeight="1">
      <c r="A13" s="12" t="s">
        <v>76</v>
      </c>
      <c r="B13" s="14">
        <v>277573</v>
      </c>
      <c r="C13" s="14">
        <v>-163956</v>
      </c>
    </row>
    <row r="14" spans="1:3" ht="30" customHeight="1">
      <c r="A14" s="12" t="s">
        <v>78</v>
      </c>
      <c r="B14" s="14">
        <v>-170022</v>
      </c>
      <c r="C14" s="14">
        <v>-84379</v>
      </c>
    </row>
    <row r="15" spans="1:3" ht="30" customHeight="1">
      <c r="A15" s="48" t="s">
        <v>83</v>
      </c>
      <c r="B15" s="66">
        <f>SUM(B11:B14)</f>
        <v>107551</v>
      </c>
      <c r="C15" s="66">
        <f>SUM(C11:C14)</f>
        <v>-248335</v>
      </c>
    </row>
    <row r="16" spans="1:3" ht="30" customHeight="1">
      <c r="A16" s="7" t="s">
        <v>8</v>
      </c>
      <c r="B16" s="74">
        <f>B9+B15</f>
        <v>2093360</v>
      </c>
      <c r="C16" s="74">
        <f>C9+C15</f>
        <v>1401768</v>
      </c>
    </row>
    <row r="17" spans="1:3" ht="30" customHeight="1">
      <c r="A17" s="7" t="s">
        <v>10</v>
      </c>
      <c r="B17" s="13">
        <v>23880294</v>
      </c>
      <c r="C17" s="13">
        <v>22478526</v>
      </c>
    </row>
    <row r="18" spans="1:3" ht="30" customHeight="1">
      <c r="A18" s="7" t="s">
        <v>9</v>
      </c>
      <c r="B18" s="13">
        <f>B17+B16</f>
        <v>25973654</v>
      </c>
      <c r="C18" s="13">
        <f>C17+C16</f>
        <v>23880294</v>
      </c>
    </row>
    <row r="19" spans="1:3" ht="30" customHeight="1" thickBot="1">
      <c r="A19" s="15"/>
      <c r="B19" s="29"/>
      <c r="C19" s="29"/>
    </row>
  </sheetData>
  <mergeCells count="2">
    <mergeCell ref="A1:C1"/>
    <mergeCell ref="A2:B2"/>
  </mergeCells>
  <printOptions horizontalCentered="1"/>
  <pageMargins left="0.35433070866141736" right="0.35433070866141736" top="1.1811023622047245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account03</cp:lastModifiedBy>
  <cp:lastPrinted>2014-03-03T03:33:40Z</cp:lastPrinted>
  <dcterms:created xsi:type="dcterms:W3CDTF">2004-04-08T06:54:43Z</dcterms:created>
  <dcterms:modified xsi:type="dcterms:W3CDTF">2014-03-03T03:33:44Z</dcterms:modified>
  <cp:category/>
  <cp:version/>
  <cp:contentType/>
  <cp:contentStatus/>
</cp:coreProperties>
</file>